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delta.mkm.ee/dhs/webdav/b552434dc5b76bc9373552055453a5e8c5e230d8/37906272215/b3220df9-15a7-423f-bd33-a23e76966c5a/"/>
    </mc:Choice>
  </mc:AlternateContent>
  <xr:revisionPtr revIDLastSave="0" documentId="13_ncr:1_{1DEF8FCD-4FA5-4D82-A949-6424BDA93775}" xr6:coauthVersionLast="47" xr6:coauthVersionMax="47" xr10:uidLastSave="{00000000-0000-0000-0000-000000000000}"/>
  <bookViews>
    <workbookView xWindow="-120" yWindow="-120" windowWidth="29040" windowHeight="15720" tabRatio="692" firstSheet="3" activeTab="3" xr2:uid="{00000000-000D-0000-FFFF-FFFF00000000}"/>
  </bookViews>
  <sheets>
    <sheet name="kuni 2025 detsember tegevuskava" sheetId="10" state="hidden" r:id="rId1"/>
    <sheet name="Seirearuanne" sheetId="24" state="hidden" r:id="rId2"/>
    <sheet name="KK_lisa" sheetId="22" state="hidden" r:id="rId3"/>
    <sheet name="Tegevuskava" sheetId="23" r:id="rId4"/>
    <sheet name="Ettekande arvutused" sheetId="26" state="hidden" r:id="rId5"/>
    <sheet name="Personal" sheetId="27" state="hidden" r:id="rId6"/>
    <sheet name="3D" sheetId="28" state="hidden" r:id="rId7"/>
  </sheets>
  <definedNames>
    <definedName name="_xlnm._FilterDatabase" localSheetId="0" hidden="1">'kuni 2025 detsember tegevuskava'!$A$33:$AS$95</definedName>
    <definedName name="_xlnm.Print_Area" localSheetId="3">Tegevuskava!$A$1:$P$153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8" i="23" l="1"/>
  <c r="O142" i="23"/>
  <c r="M142" i="23"/>
  <c r="M145" i="23" s="1"/>
  <c r="M144" i="23" s="1"/>
  <c r="K142" i="23"/>
  <c r="H141" i="23" a="1"/>
  <c r="H141" i="23" s="1"/>
  <c r="G141" i="23" a="1"/>
  <c r="G141" i="23" s="1"/>
  <c r="F141" i="23"/>
  <c r="E141" i="23"/>
  <c r="D141" i="23"/>
  <c r="C141" i="23"/>
  <c r="B141" i="23"/>
  <c r="O145" i="23"/>
  <c r="O144" i="23" s="1"/>
  <c r="K145" i="23"/>
  <c r="P145" i="23"/>
  <c r="N145" i="23"/>
  <c r="L145" i="23"/>
  <c r="J145" i="23"/>
  <c r="P142" i="23"/>
  <c r="N142" i="23"/>
  <c r="L142" i="23"/>
  <c r="J142" i="23"/>
  <c r="K141" i="23"/>
  <c r="E134" i="23"/>
  <c r="M9" i="28"/>
  <c r="D71" i="26"/>
  <c r="C71" i="26"/>
  <c r="E7" i="26"/>
  <c r="C22" i="22"/>
  <c r="D22" i="22"/>
  <c r="E22" i="22"/>
  <c r="F22" i="22"/>
  <c r="G22" i="22"/>
  <c r="H22" i="22"/>
  <c r="I22" i="22"/>
  <c r="B22" i="22"/>
  <c r="O141" i="23" l="1"/>
  <c r="M141" i="23"/>
  <c r="I142" i="23"/>
  <c r="I141" i="23" s="1"/>
  <c r="I145" i="23"/>
  <c r="I144" i="23" s="1"/>
  <c r="K144" i="23"/>
  <c r="AG106" i="10"/>
  <c r="AF106" i="10"/>
  <c r="AE106" i="10"/>
  <c r="AD106" i="10"/>
  <c r="AC106" i="10"/>
  <c r="AB106" i="10"/>
  <c r="AA106" i="10"/>
  <c r="Z106" i="10"/>
  <c r="Y106" i="10"/>
  <c r="AG103" i="10"/>
  <c r="AF103" i="10"/>
  <c r="AE103" i="10"/>
  <c r="AD103" i="10"/>
  <c r="AC103" i="10"/>
  <c r="AB103" i="10"/>
  <c r="AA103" i="10"/>
  <c r="Z103" i="10"/>
  <c r="Y103" i="10"/>
  <c r="AG100" i="10"/>
  <c r="AF100" i="10"/>
  <c r="AE100" i="10"/>
  <c r="AD100" i="10"/>
  <c r="AC100" i="10"/>
  <c r="AB100" i="10"/>
  <c r="AA100" i="10"/>
  <c r="Z100" i="10"/>
  <c r="Y100" i="10"/>
  <c r="AG97" i="10"/>
  <c r="AF97" i="10"/>
  <c r="AE97" i="10"/>
  <c r="AD97" i="10"/>
  <c r="AC97" i="10"/>
  <c r="AB97" i="10"/>
  <c r="AA97" i="10"/>
  <c r="Z97" i="10"/>
  <c r="Y97" i="10"/>
  <c r="E16" i="23" l="1" a="1"/>
  <c r="E16" i="23" s="1"/>
  <c r="F16" i="23" a="1"/>
  <c r="F16" i="23" s="1"/>
  <c r="D16" i="23" a="1"/>
  <c r="D16" i="23" s="1"/>
  <c r="J4" i="10"/>
  <c r="I4" i="10"/>
  <c r="T39" i="10" l="1"/>
  <c r="X35" i="10" l="1"/>
  <c r="U36" i="24"/>
  <c r="X94" i="10"/>
  <c r="X36" i="10"/>
  <c r="X37" i="10"/>
  <c r="X38" i="10"/>
  <c r="X39" i="10"/>
  <c r="X40" i="10"/>
  <c r="X41" i="10"/>
  <c r="X42" i="10"/>
  <c r="X43" i="10"/>
  <c r="X44" i="10"/>
  <c r="X45" i="10"/>
  <c r="X46" i="10"/>
  <c r="X47" i="10"/>
  <c r="X48" i="10"/>
  <c r="X49" i="10"/>
  <c r="X50" i="10"/>
  <c r="X51" i="10"/>
  <c r="X52" i="10"/>
  <c r="X53" i="10"/>
  <c r="X54" i="10"/>
  <c r="X55" i="10"/>
  <c r="X56" i="10"/>
  <c r="X57" i="10"/>
  <c r="X58" i="10"/>
  <c r="X59" i="10"/>
  <c r="X60" i="10"/>
  <c r="X61" i="10"/>
  <c r="X62" i="10"/>
  <c r="X63" i="10"/>
  <c r="X64" i="10"/>
  <c r="X65" i="10"/>
  <c r="X66" i="10"/>
  <c r="X67" i="10"/>
  <c r="X68" i="10"/>
  <c r="X69" i="10"/>
  <c r="X70" i="10"/>
  <c r="X71" i="10"/>
  <c r="X72" i="10"/>
  <c r="X73" i="10"/>
  <c r="X74" i="10"/>
  <c r="X75" i="10"/>
  <c r="X76" i="10"/>
  <c r="X77" i="10"/>
  <c r="X78" i="10"/>
  <c r="X79" i="10"/>
  <c r="X80" i="10"/>
  <c r="X81" i="10"/>
  <c r="X82" i="10"/>
  <c r="X83" i="10"/>
  <c r="X84" i="10"/>
  <c r="X85" i="10"/>
  <c r="X86" i="10"/>
  <c r="X87" i="10"/>
  <c r="X88" i="10"/>
  <c r="X89" i="10"/>
  <c r="X90" i="10"/>
  <c r="X91" i="10"/>
  <c r="X92" i="10"/>
  <c r="X93" i="10"/>
  <c r="F54" i="26"/>
  <c r="E54" i="26"/>
  <c r="D54" i="26"/>
  <c r="C42" i="26"/>
  <c r="E24" i="26"/>
  <c r="E21" i="26"/>
  <c r="E22" i="26"/>
  <c r="E23" i="26"/>
  <c r="E8" i="26"/>
  <c r="E9" i="26"/>
  <c r="F9" i="26"/>
  <c r="F8" i="26"/>
  <c r="F7" i="26"/>
  <c r="F21" i="26"/>
  <c r="F24" i="26"/>
  <c r="F23" i="26"/>
  <c r="F22" i="26"/>
  <c r="D9" i="24"/>
  <c r="R35" i="24"/>
  <c r="S35" i="24"/>
  <c r="T35" i="24"/>
  <c r="U35" i="24"/>
  <c r="R36" i="24"/>
  <c r="S36" i="24"/>
  <c r="T36" i="24"/>
  <c r="R37" i="24"/>
  <c r="S37" i="24"/>
  <c r="T37" i="24"/>
  <c r="U37" i="24"/>
  <c r="U38" i="24"/>
  <c r="R39" i="24"/>
  <c r="S39" i="24"/>
  <c r="U39" i="24"/>
  <c r="R40" i="24"/>
  <c r="S40" i="24"/>
  <c r="T40" i="24"/>
  <c r="U40" i="24"/>
  <c r="R41" i="24"/>
  <c r="S41" i="24"/>
  <c r="T41" i="24"/>
  <c r="U41" i="24"/>
  <c r="R42" i="24"/>
  <c r="S42" i="24"/>
  <c r="T42" i="24"/>
  <c r="U42" i="24"/>
  <c r="R44" i="24"/>
  <c r="S44" i="24"/>
  <c r="T44" i="24"/>
  <c r="R46" i="24"/>
  <c r="S46" i="24"/>
  <c r="T46" i="24"/>
  <c r="U46" i="24"/>
  <c r="R47" i="24"/>
  <c r="S47" i="24"/>
  <c r="T47" i="24"/>
  <c r="U47" i="24"/>
  <c r="R49" i="24"/>
  <c r="S49" i="24"/>
  <c r="T49" i="24"/>
  <c r="U49" i="24"/>
  <c r="R51" i="24"/>
  <c r="S51" i="24"/>
  <c r="T51" i="24"/>
  <c r="R52" i="24"/>
  <c r="S52" i="24"/>
  <c r="T52" i="24"/>
  <c r="U52" i="24"/>
  <c r="R53" i="24"/>
  <c r="S53" i="24"/>
  <c r="T53" i="24"/>
  <c r="U53" i="24"/>
  <c r="R55" i="24"/>
  <c r="S55" i="24"/>
  <c r="T55" i="24"/>
  <c r="R56" i="24"/>
  <c r="S56" i="24"/>
  <c r="T56" i="24"/>
  <c r="U56" i="24"/>
  <c r="R58" i="24"/>
  <c r="S58" i="24"/>
  <c r="T58" i="24"/>
  <c r="U58" i="24"/>
  <c r="R63" i="24"/>
  <c r="S63" i="24"/>
  <c r="T63" i="24"/>
  <c r="U63" i="24"/>
  <c r="R64" i="24"/>
  <c r="S64" i="24"/>
  <c r="T64" i="24"/>
  <c r="U64" i="24"/>
  <c r="R65" i="24"/>
  <c r="D8" i="24" s="1"/>
  <c r="S65" i="24"/>
  <c r="T65" i="24"/>
  <c r="U65" i="24"/>
  <c r="R66" i="24"/>
  <c r="S66" i="24"/>
  <c r="T66" i="24"/>
  <c r="U66" i="24"/>
  <c r="R67" i="24"/>
  <c r="S67" i="24"/>
  <c r="T67" i="24"/>
  <c r="U67" i="24"/>
  <c r="R68" i="24"/>
  <c r="S68" i="24"/>
  <c r="T68" i="24"/>
  <c r="U68" i="24"/>
  <c r="R69" i="24"/>
  <c r="S69" i="24"/>
  <c r="T69" i="24"/>
  <c r="U69" i="24"/>
  <c r="R72" i="24"/>
  <c r="S72" i="24"/>
  <c r="T72" i="24"/>
  <c r="U72" i="24"/>
  <c r="R73" i="24"/>
  <c r="S73" i="24"/>
  <c r="T73" i="24"/>
  <c r="U73" i="24"/>
  <c r="R74" i="24"/>
  <c r="S74" i="24"/>
  <c r="T74" i="24"/>
  <c r="U74" i="24"/>
  <c r="R75" i="24"/>
  <c r="S75" i="24"/>
  <c r="T75" i="24"/>
  <c r="U75" i="24"/>
  <c r="R76" i="24"/>
  <c r="S76" i="24"/>
  <c r="T76" i="24"/>
  <c r="U76" i="24"/>
  <c r="R77" i="24"/>
  <c r="S77" i="24"/>
  <c r="T77" i="24"/>
  <c r="U77" i="24"/>
  <c r="R78" i="24"/>
  <c r="S78" i="24"/>
  <c r="T78" i="24"/>
  <c r="U78" i="24"/>
  <c r="R79" i="24"/>
  <c r="S79" i="24"/>
  <c r="T79" i="24"/>
  <c r="U79" i="24"/>
  <c r="R80" i="24"/>
  <c r="S80" i="24"/>
  <c r="T80" i="24"/>
  <c r="U80" i="24"/>
  <c r="R81" i="24"/>
  <c r="S81" i="24"/>
  <c r="T81" i="24"/>
  <c r="U81" i="24"/>
  <c r="R82" i="24"/>
  <c r="S82" i="24"/>
  <c r="T82" i="24"/>
  <c r="U82" i="24"/>
  <c r="R83" i="24"/>
  <c r="S83" i="24"/>
  <c r="T83" i="24"/>
  <c r="U83" i="24"/>
  <c r="R84" i="24"/>
  <c r="S84" i="24"/>
  <c r="T84" i="24"/>
  <c r="U84" i="24"/>
  <c r="R85" i="24"/>
  <c r="S85" i="24"/>
  <c r="T85" i="24"/>
  <c r="U85" i="24"/>
  <c r="R86" i="24"/>
  <c r="S86" i="24"/>
  <c r="T86" i="24"/>
  <c r="U86" i="24"/>
  <c r="R87" i="24"/>
  <c r="S87" i="24"/>
  <c r="T87" i="24"/>
  <c r="U87" i="24"/>
  <c r="R88" i="24"/>
  <c r="S88" i="24"/>
  <c r="T88" i="24"/>
  <c r="U88" i="24"/>
  <c r="R89" i="24"/>
  <c r="S89" i="24"/>
  <c r="T89" i="24"/>
  <c r="U89" i="24"/>
  <c r="R90" i="24"/>
  <c r="S90" i="24"/>
  <c r="T90" i="24"/>
  <c r="U90" i="24"/>
  <c r="R91" i="24"/>
  <c r="S91" i="24"/>
  <c r="T91" i="24"/>
  <c r="U91" i="24"/>
  <c r="R92" i="24"/>
  <c r="S92" i="24"/>
  <c r="T92" i="24"/>
  <c r="U92" i="24"/>
  <c r="R93" i="24"/>
  <c r="S93" i="24"/>
  <c r="T93" i="24"/>
  <c r="U93" i="24"/>
  <c r="R94" i="24"/>
  <c r="S94" i="24"/>
  <c r="T94" i="24"/>
  <c r="U94" i="24"/>
  <c r="R38" i="24"/>
  <c r="S38" i="24"/>
  <c r="T38" i="24"/>
  <c r="T39" i="24"/>
  <c r="R43" i="24"/>
  <c r="S43" i="24"/>
  <c r="T43" i="24"/>
  <c r="U43" i="24"/>
  <c r="U44" i="24"/>
  <c r="R45" i="24"/>
  <c r="S45" i="24"/>
  <c r="T45" i="24"/>
  <c r="U45" i="24"/>
  <c r="R48" i="24"/>
  <c r="S48" i="24"/>
  <c r="T48" i="24"/>
  <c r="U48" i="24"/>
  <c r="R50" i="24"/>
  <c r="S50" i="24"/>
  <c r="T50" i="24"/>
  <c r="U50" i="24"/>
  <c r="U51" i="24"/>
  <c r="R54" i="24"/>
  <c r="S54" i="24"/>
  <c r="T54" i="24"/>
  <c r="U54" i="24"/>
  <c r="U55" i="24"/>
  <c r="R57" i="24"/>
  <c r="S57" i="24"/>
  <c r="T57" i="24"/>
  <c r="U57" i="24"/>
  <c r="R59" i="24"/>
  <c r="S59" i="24"/>
  <c r="T59" i="24"/>
  <c r="U59" i="24"/>
  <c r="R60" i="24"/>
  <c r="S60" i="24"/>
  <c r="T60" i="24"/>
  <c r="U60" i="24"/>
  <c r="R61" i="24"/>
  <c r="S61" i="24"/>
  <c r="T61" i="24"/>
  <c r="U61" i="24"/>
  <c r="R62" i="24"/>
  <c r="S62" i="24"/>
  <c r="T62" i="24"/>
  <c r="U62" i="24"/>
  <c r="R70" i="24"/>
  <c r="S70" i="24"/>
  <c r="T70" i="24"/>
  <c r="U70" i="24"/>
  <c r="R71" i="24"/>
  <c r="S71" i="24"/>
  <c r="T71" i="24"/>
  <c r="U71" i="24"/>
  <c r="B11" i="24"/>
  <c r="D7" i="24" l="1"/>
  <c r="D10" i="24"/>
  <c r="D14" i="24"/>
  <c r="D13" i="24"/>
  <c r="D6" i="24"/>
  <c r="G35" i="23" a="1"/>
  <c r="G35" i="23" s="1"/>
  <c r="E35" i="23"/>
  <c r="K84" i="23"/>
  <c r="O136" i="23"/>
  <c r="O140" i="23" s="1"/>
  <c r="O135" i="23"/>
  <c r="O139" i="23" s="1"/>
  <c r="M136" i="23"/>
  <c r="M140" i="23" s="1"/>
  <c r="M135" i="23"/>
  <c r="K136" i="23"/>
  <c r="K140" i="23" s="1"/>
  <c r="K135" i="23"/>
  <c r="K139" i="23" s="1"/>
  <c r="O130" i="23"/>
  <c r="M130" i="23"/>
  <c r="M133" i="23" s="1"/>
  <c r="K130" i="23"/>
  <c r="K133" i="23" s="1"/>
  <c r="O125" i="23"/>
  <c r="O128" i="23" s="1"/>
  <c r="M125" i="23"/>
  <c r="M128" i="23" s="1"/>
  <c r="K125" i="23"/>
  <c r="K128" i="23" s="1"/>
  <c r="O118" i="23"/>
  <c r="O119" i="23"/>
  <c r="O123" i="23" s="1"/>
  <c r="M119" i="23"/>
  <c r="M123" i="23" s="1"/>
  <c r="M118" i="23"/>
  <c r="K119" i="23"/>
  <c r="K123" i="23" s="1"/>
  <c r="K118" i="23"/>
  <c r="K122" i="23" s="1"/>
  <c r="O111" i="23"/>
  <c r="O116" i="23" s="1"/>
  <c r="O110" i="23"/>
  <c r="O115" i="23" s="1"/>
  <c r="O109" i="23"/>
  <c r="O114" i="23" s="1"/>
  <c r="M111" i="23"/>
  <c r="M116" i="23" s="1"/>
  <c r="M110" i="23"/>
  <c r="M115" i="23" s="1"/>
  <c r="M109" i="23"/>
  <c r="M114" i="23" s="1"/>
  <c r="K111" i="23"/>
  <c r="K110" i="23"/>
  <c r="K115" i="23" s="1"/>
  <c r="K109" i="23"/>
  <c r="K114" i="23" s="1"/>
  <c r="O104" i="23"/>
  <c r="M104" i="23"/>
  <c r="K104" i="23"/>
  <c r="O99" i="23"/>
  <c r="M99" i="23"/>
  <c r="K99" i="23"/>
  <c r="O94" i="23"/>
  <c r="M94" i="23"/>
  <c r="K94" i="23"/>
  <c r="O89" i="23"/>
  <c r="M89" i="23"/>
  <c r="K89" i="23"/>
  <c r="O84" i="23"/>
  <c r="M84" i="23"/>
  <c r="O79" i="23"/>
  <c r="M79" i="23"/>
  <c r="K79" i="23"/>
  <c r="O74" i="23"/>
  <c r="M74" i="23"/>
  <c r="K74" i="23"/>
  <c r="O68" i="23"/>
  <c r="O67" i="23"/>
  <c r="M68" i="23"/>
  <c r="M67" i="23"/>
  <c r="K68" i="23"/>
  <c r="K67" i="23"/>
  <c r="O60" i="23"/>
  <c r="O59" i="23"/>
  <c r="M60" i="23"/>
  <c r="M59" i="23"/>
  <c r="K60" i="23"/>
  <c r="K59" i="23"/>
  <c r="O58" i="23"/>
  <c r="Y127" i="10"/>
  <c r="M58" i="23"/>
  <c r="K58" i="23"/>
  <c r="Z136" i="10"/>
  <c r="AA136" i="10"/>
  <c r="AB136" i="10"/>
  <c r="AC136" i="10"/>
  <c r="AD136" i="10"/>
  <c r="AE136" i="10"/>
  <c r="AF136" i="10"/>
  <c r="AG136" i="10"/>
  <c r="Z133" i="10"/>
  <c r="AA133" i="10"/>
  <c r="AB133" i="10"/>
  <c r="AC133" i="10"/>
  <c r="AD133" i="10"/>
  <c r="AE133" i="10"/>
  <c r="AF133" i="10"/>
  <c r="AG133" i="10"/>
  <c r="Z130" i="10"/>
  <c r="AA130" i="10"/>
  <c r="AB130" i="10"/>
  <c r="AC130" i="10"/>
  <c r="AD130" i="10"/>
  <c r="AE130" i="10"/>
  <c r="AF130" i="10"/>
  <c r="AG130" i="10"/>
  <c r="Y136" i="10"/>
  <c r="Y133" i="10"/>
  <c r="Y130" i="10"/>
  <c r="Z127" i="10"/>
  <c r="AA127" i="10"/>
  <c r="AB127" i="10"/>
  <c r="AC127" i="10"/>
  <c r="AD127" i="10"/>
  <c r="AE127" i="10"/>
  <c r="AF127" i="10"/>
  <c r="AG127" i="10"/>
  <c r="Z121" i="10"/>
  <c r="AA121" i="10"/>
  <c r="AB121" i="10"/>
  <c r="AC121" i="10"/>
  <c r="AD121" i="10"/>
  <c r="AE121" i="10"/>
  <c r="AF121" i="10"/>
  <c r="AG121" i="10"/>
  <c r="Y121" i="10"/>
  <c r="Z118" i="10"/>
  <c r="AA118" i="10"/>
  <c r="AB118" i="10"/>
  <c r="AC118" i="10"/>
  <c r="AD118" i="10"/>
  <c r="AE118" i="10"/>
  <c r="AF118" i="10"/>
  <c r="AG118" i="10"/>
  <c r="Y118" i="10"/>
  <c r="Z115" i="10"/>
  <c r="AA115" i="10"/>
  <c r="AB115" i="10"/>
  <c r="AC115" i="10"/>
  <c r="AD115" i="10"/>
  <c r="AE115" i="10"/>
  <c r="AF115" i="10"/>
  <c r="AG115" i="10"/>
  <c r="Y115" i="10"/>
  <c r="Z112" i="10"/>
  <c r="AA112" i="10"/>
  <c r="AB112" i="10"/>
  <c r="AC112" i="10"/>
  <c r="AD112" i="10"/>
  <c r="AE112" i="10"/>
  <c r="AF112" i="10"/>
  <c r="AG112" i="10"/>
  <c r="Y112" i="10"/>
  <c r="J135" i="23"/>
  <c r="L135" i="23"/>
  <c r="N135" i="23"/>
  <c r="P135" i="23"/>
  <c r="J136" i="23"/>
  <c r="L136" i="23"/>
  <c r="N136" i="23"/>
  <c r="P136" i="23"/>
  <c r="J139" i="23"/>
  <c r="L139" i="23"/>
  <c r="N139" i="23"/>
  <c r="P139" i="23"/>
  <c r="J140" i="23"/>
  <c r="L140" i="23"/>
  <c r="N140" i="23"/>
  <c r="P140" i="23"/>
  <c r="J130" i="23"/>
  <c r="L130" i="23"/>
  <c r="N130" i="23"/>
  <c r="P130" i="23"/>
  <c r="J133" i="23"/>
  <c r="L133" i="23"/>
  <c r="N133" i="23"/>
  <c r="P133" i="23"/>
  <c r="J125" i="23"/>
  <c r="L125" i="23"/>
  <c r="N125" i="23"/>
  <c r="P125" i="23"/>
  <c r="J128" i="23"/>
  <c r="L128" i="23"/>
  <c r="N128" i="23"/>
  <c r="P128" i="23"/>
  <c r="J118" i="23"/>
  <c r="L118" i="23"/>
  <c r="N118" i="23"/>
  <c r="P118" i="23"/>
  <c r="J119" i="23"/>
  <c r="L119" i="23"/>
  <c r="N119" i="23"/>
  <c r="P119" i="23"/>
  <c r="J122" i="23"/>
  <c r="L122" i="23"/>
  <c r="N122" i="23"/>
  <c r="P122" i="23"/>
  <c r="J123" i="23"/>
  <c r="L123" i="23"/>
  <c r="N123" i="23"/>
  <c r="P123" i="23"/>
  <c r="J109" i="23"/>
  <c r="L109" i="23"/>
  <c r="N109" i="23"/>
  <c r="P109" i="23"/>
  <c r="J110" i="23"/>
  <c r="L110" i="23"/>
  <c r="N110" i="23"/>
  <c r="P110" i="23"/>
  <c r="J111" i="23"/>
  <c r="L111" i="23"/>
  <c r="N111" i="23"/>
  <c r="P111" i="23"/>
  <c r="J114" i="23"/>
  <c r="L114" i="23"/>
  <c r="N114" i="23"/>
  <c r="P114" i="23"/>
  <c r="J115" i="23"/>
  <c r="L115" i="23"/>
  <c r="N115" i="23"/>
  <c r="P115" i="23"/>
  <c r="J116" i="23"/>
  <c r="L116" i="23"/>
  <c r="N116" i="23"/>
  <c r="P116" i="23"/>
  <c r="M122" i="23" l="1"/>
  <c r="O122" i="23"/>
  <c r="E15" i="23" a="1"/>
  <c r="E15" i="23" s="1"/>
  <c r="E17" i="23" a="1"/>
  <c r="E17" i="23" s="1"/>
  <c r="D15" i="23" a="1"/>
  <c r="D15" i="23" s="1"/>
  <c r="D17" i="23" a="1"/>
  <c r="D17" i="23" s="1"/>
  <c r="F15" i="23" a="1"/>
  <c r="F15" i="23" s="1"/>
  <c r="F17" i="23" a="1"/>
  <c r="F17" i="23" s="1"/>
  <c r="M134" i="23"/>
  <c r="I130" i="23"/>
  <c r="O138" i="23"/>
  <c r="I140" i="23"/>
  <c r="I135" i="23"/>
  <c r="K134" i="23"/>
  <c r="M139" i="23"/>
  <c r="M138" i="23" s="1"/>
  <c r="I136" i="23"/>
  <c r="O134" i="23"/>
  <c r="K129" i="23"/>
  <c r="M132" i="23"/>
  <c r="O133" i="23"/>
  <c r="O132" i="23" s="1"/>
  <c r="M129" i="23"/>
  <c r="O129" i="23"/>
  <c r="O127" i="23"/>
  <c r="M127" i="23"/>
  <c r="K124" i="23"/>
  <c r="I125" i="23"/>
  <c r="O124" i="23"/>
  <c r="I128" i="23"/>
  <c r="M124" i="23"/>
  <c r="I122" i="23"/>
  <c r="O121" i="23"/>
  <c r="I123" i="23"/>
  <c r="M121" i="23"/>
  <c r="K121" i="23"/>
  <c r="I118" i="23"/>
  <c r="K117" i="23"/>
  <c r="O117" i="23"/>
  <c r="I119" i="23"/>
  <c r="M117" i="23"/>
  <c r="I110" i="23"/>
  <c r="I115" i="23"/>
  <c r="I111" i="23"/>
  <c r="M113" i="23"/>
  <c r="K108" i="23"/>
  <c r="O113" i="23"/>
  <c r="I109" i="23"/>
  <c r="I114" i="23"/>
  <c r="O108" i="23"/>
  <c r="K116" i="23"/>
  <c r="I116" i="23" s="1"/>
  <c r="M108" i="23"/>
  <c r="I134" i="23" l="1"/>
  <c r="I129" i="23"/>
  <c r="K138" i="23"/>
  <c r="I139" i="23"/>
  <c r="I133" i="23"/>
  <c r="I132" i="23" s="1"/>
  <c r="K132" i="23"/>
  <c r="I124" i="23"/>
  <c r="I121" i="23"/>
  <c r="I108" i="23"/>
  <c r="I127" i="23"/>
  <c r="K127" i="23"/>
  <c r="I117" i="23"/>
  <c r="I113" i="23"/>
  <c r="K113" i="23"/>
  <c r="I138" i="23" l="1"/>
  <c r="AA116" i="10" l="1"/>
  <c r="Z116" i="10"/>
  <c r="Y116" i="10"/>
  <c r="AG113" i="10"/>
  <c r="AE113" i="10"/>
  <c r="AC113" i="10"/>
  <c r="AA113" i="10"/>
  <c r="Y113" i="10"/>
  <c r="AG137" i="10"/>
  <c r="AF137" i="10"/>
  <c r="AE137" i="10"/>
  <c r="AD137" i="10"/>
  <c r="AC137" i="10"/>
  <c r="AB137" i="10"/>
  <c r="AA137" i="10"/>
  <c r="Z137" i="10"/>
  <c r="Y137" i="10"/>
  <c r="AG134" i="10"/>
  <c r="AF134" i="10"/>
  <c r="AE134" i="10"/>
  <c r="AD134" i="10"/>
  <c r="AC134" i="10"/>
  <c r="AB134" i="10"/>
  <c r="AA134" i="10"/>
  <c r="Z134" i="10"/>
  <c r="Y134" i="10"/>
  <c r="AG131" i="10"/>
  <c r="AG122" i="10"/>
  <c r="AF131" i="10"/>
  <c r="AF122" i="10"/>
  <c r="AE122" i="10"/>
  <c r="AD122" i="10"/>
  <c r="AE131" i="10"/>
  <c r="AC122" i="10"/>
  <c r="AD131" i="10"/>
  <c r="AB122" i="10"/>
  <c r="AA122" i="10"/>
  <c r="AC131" i="10"/>
  <c r="Z122" i="10"/>
  <c r="Y122" i="10"/>
  <c r="AB131" i="10"/>
  <c r="AA131" i="10"/>
  <c r="Z131" i="10"/>
  <c r="AG119" i="10"/>
  <c r="AF119" i="10"/>
  <c r="AE119" i="10"/>
  <c r="Y131" i="10"/>
  <c r="AD119" i="10"/>
  <c r="AC119" i="10"/>
  <c r="AB119" i="10"/>
  <c r="AA119" i="10"/>
  <c r="Z119" i="10"/>
  <c r="Y119" i="10"/>
  <c r="AG116" i="10"/>
  <c r="AG128" i="10"/>
  <c r="AF128" i="10"/>
  <c r="AE128" i="10"/>
  <c r="AD128" i="10"/>
  <c r="AC128" i="10"/>
  <c r="AA128" i="10"/>
  <c r="Z128" i="10"/>
  <c r="AF116" i="10"/>
  <c r="AE116" i="10"/>
  <c r="AD116" i="10"/>
  <c r="AC116" i="10"/>
  <c r="AB116" i="10"/>
  <c r="Z94" i="10"/>
  <c r="AA94" i="10"/>
  <c r="AB94" i="10"/>
  <c r="AC94" i="10"/>
  <c r="AD94" i="10"/>
  <c r="AE94" i="10"/>
  <c r="AF94" i="10"/>
  <c r="AG94" i="10"/>
  <c r="Y94" i="10"/>
  <c r="AC95" i="10" l="1"/>
  <c r="AE95" i="10"/>
  <c r="AF95" i="10"/>
  <c r="AG95" i="10"/>
  <c r="AB95" i="10"/>
  <c r="AD95" i="10"/>
  <c r="AD113" i="10"/>
  <c r="AB113" i="10"/>
  <c r="Z113" i="10"/>
  <c r="Y128" i="10"/>
  <c r="AB128" i="10"/>
  <c r="AF113" i="10"/>
  <c r="AG98" i="10" l="1"/>
  <c r="AE98" i="10"/>
  <c r="AC98" i="10"/>
  <c r="AD98" i="10"/>
  <c r="AF98" i="10"/>
  <c r="AA107" i="10"/>
  <c r="Z107" i="10"/>
  <c r="Y107" i="10"/>
  <c r="AA104" i="10"/>
  <c r="Z104" i="10"/>
  <c r="Y104" i="10"/>
  <c r="AB98" i="10"/>
  <c r="AG107" i="10"/>
  <c r="AF107" i="10"/>
  <c r="AE107" i="10"/>
  <c r="AD107" i="10"/>
  <c r="AC107" i="10"/>
  <c r="AB107" i="10"/>
  <c r="AG104" i="10"/>
  <c r="AF104" i="10"/>
  <c r="AE104" i="10"/>
  <c r="AD104" i="10"/>
  <c r="AC104" i="10"/>
  <c r="AB104" i="10"/>
  <c r="AG101" i="10"/>
  <c r="AF101" i="10"/>
  <c r="AE101" i="10"/>
  <c r="AD101" i="10"/>
  <c r="AC101" i="10"/>
  <c r="AB101" i="10"/>
  <c r="E23" i="23" l="1"/>
  <c r="D5" i="22" s="1"/>
  <c r="F24" i="23"/>
  <c r="E6" i="22" s="1"/>
  <c r="D25" i="23"/>
  <c r="C7" i="22" s="1"/>
  <c r="E25" i="23"/>
  <c r="D7" i="22" s="1"/>
  <c r="F25" i="23"/>
  <c r="E7" i="22" s="1"/>
  <c r="E24" i="23"/>
  <c r="D6" i="22" s="1"/>
  <c r="E26" i="23"/>
  <c r="D8" i="22" s="1"/>
  <c r="AA101" i="10"/>
  <c r="AA95" i="10"/>
  <c r="F26" i="23"/>
  <c r="E8" i="22" s="1"/>
  <c r="Z101" i="10"/>
  <c r="Z95" i="10"/>
  <c r="D26" i="23"/>
  <c r="C8" i="22" s="1"/>
  <c r="Y101" i="10"/>
  <c r="Y95" i="10"/>
  <c r="F23" i="23"/>
  <c r="E5" i="22" s="1"/>
  <c r="C6" i="26"/>
  <c r="C36" i="26"/>
  <c r="D20" i="26"/>
  <c r="E20" i="26"/>
  <c r="C20" i="26"/>
  <c r="D6" i="26"/>
  <c r="E6" i="26"/>
  <c r="AA98" i="10"/>
  <c r="Z98" i="10"/>
  <c r="Y98" i="10"/>
  <c r="J104" i="23"/>
  <c r="K107" i="23"/>
  <c r="L104" i="23"/>
  <c r="M107" i="23"/>
  <c r="N104" i="23"/>
  <c r="O107" i="23"/>
  <c r="P104" i="23"/>
  <c r="J107" i="23"/>
  <c r="L107" i="23"/>
  <c r="N107" i="23"/>
  <c r="P107" i="23"/>
  <c r="J99" i="23"/>
  <c r="L99" i="23"/>
  <c r="M102" i="23"/>
  <c r="N99" i="23"/>
  <c r="O102" i="23"/>
  <c r="P99" i="23"/>
  <c r="J102" i="23"/>
  <c r="L102" i="23"/>
  <c r="N102" i="23"/>
  <c r="P102" i="23"/>
  <c r="J94" i="23"/>
  <c r="L94" i="23"/>
  <c r="N94" i="23"/>
  <c r="P94" i="23"/>
  <c r="J97" i="23"/>
  <c r="L97" i="23"/>
  <c r="N97" i="23"/>
  <c r="P97" i="23"/>
  <c r="J89" i="23"/>
  <c r="K92" i="23"/>
  <c r="L89" i="23"/>
  <c r="M92" i="23"/>
  <c r="N89" i="23"/>
  <c r="O92" i="23"/>
  <c r="P89" i="23"/>
  <c r="J92" i="23"/>
  <c r="L92" i="23"/>
  <c r="N92" i="23"/>
  <c r="P92" i="23"/>
  <c r="J84" i="23"/>
  <c r="L84" i="23"/>
  <c r="M87" i="23"/>
  <c r="N84" i="23"/>
  <c r="O87" i="23"/>
  <c r="P84" i="23"/>
  <c r="J87" i="23"/>
  <c r="L87" i="23"/>
  <c r="N87" i="23"/>
  <c r="P87" i="23"/>
  <c r="J79" i="23"/>
  <c r="K82" i="23"/>
  <c r="L79" i="23"/>
  <c r="M82" i="23"/>
  <c r="N79" i="23"/>
  <c r="O82" i="23"/>
  <c r="P79" i="23"/>
  <c r="J82" i="23"/>
  <c r="L82" i="23"/>
  <c r="N82" i="23"/>
  <c r="P82" i="23"/>
  <c r="J74" i="23"/>
  <c r="L74" i="23"/>
  <c r="M77" i="23"/>
  <c r="N74" i="23"/>
  <c r="O77" i="23"/>
  <c r="P74" i="23"/>
  <c r="J77" i="23"/>
  <c r="L77" i="23"/>
  <c r="N77" i="23"/>
  <c r="P77" i="23"/>
  <c r="K71" i="23"/>
  <c r="J67" i="23"/>
  <c r="L67" i="23"/>
  <c r="M71" i="23"/>
  <c r="N67" i="23"/>
  <c r="O71" i="23"/>
  <c r="P67" i="23"/>
  <c r="J68" i="23"/>
  <c r="L68" i="23"/>
  <c r="M72" i="23"/>
  <c r="N68" i="23"/>
  <c r="O72" i="23"/>
  <c r="P68" i="23"/>
  <c r="J71" i="23"/>
  <c r="L71" i="23"/>
  <c r="N71" i="23"/>
  <c r="P71" i="23"/>
  <c r="J72" i="23"/>
  <c r="L72" i="23"/>
  <c r="N72" i="23"/>
  <c r="P72" i="23"/>
  <c r="J58" i="23"/>
  <c r="L58" i="23"/>
  <c r="M63" i="23"/>
  <c r="N58" i="23"/>
  <c r="O63" i="23"/>
  <c r="P58" i="23"/>
  <c r="J59" i="23"/>
  <c r="L59" i="23"/>
  <c r="M64" i="23"/>
  <c r="N59" i="23"/>
  <c r="O64" i="23"/>
  <c r="P59" i="23"/>
  <c r="J60" i="23"/>
  <c r="L60" i="23"/>
  <c r="M65" i="23"/>
  <c r="N60" i="23"/>
  <c r="P60" i="23"/>
  <c r="J63" i="23"/>
  <c r="L63" i="23"/>
  <c r="N63" i="23"/>
  <c r="P63" i="23"/>
  <c r="J64" i="23"/>
  <c r="L64" i="23"/>
  <c r="N64" i="23"/>
  <c r="P64" i="23"/>
  <c r="J65" i="23"/>
  <c r="L65" i="23"/>
  <c r="N65" i="23"/>
  <c r="P65" i="23"/>
  <c r="E14" i="23"/>
  <c r="F14" i="23"/>
  <c r="C15" i="23"/>
  <c r="C17" i="23"/>
  <c r="F6" i="26" l="1"/>
  <c r="D9" i="22"/>
  <c r="B8" i="22"/>
  <c r="F20" i="26"/>
  <c r="E9" i="22"/>
  <c r="B7" i="22"/>
  <c r="C25" i="23"/>
  <c r="D24" i="23"/>
  <c r="K97" i="23"/>
  <c r="K96" i="23" s="1"/>
  <c r="E22" i="23"/>
  <c r="C26" i="23"/>
  <c r="F22" i="23"/>
  <c r="D23" i="23"/>
  <c r="C5" i="22" s="1"/>
  <c r="K98" i="23"/>
  <c r="O106" i="23"/>
  <c r="M103" i="23"/>
  <c r="K106" i="23"/>
  <c r="K103" i="23"/>
  <c r="M106" i="23"/>
  <c r="I107" i="23"/>
  <c r="K102" i="23"/>
  <c r="K101" i="23" s="1"/>
  <c r="I104" i="23"/>
  <c r="O93" i="23"/>
  <c r="O103" i="23"/>
  <c r="O101" i="23"/>
  <c r="M101" i="23"/>
  <c r="I99" i="23"/>
  <c r="O98" i="23"/>
  <c r="M98" i="23"/>
  <c r="O97" i="23"/>
  <c r="O96" i="23" s="1"/>
  <c r="M93" i="23"/>
  <c r="M97" i="23"/>
  <c r="K88" i="23"/>
  <c r="O91" i="23"/>
  <c r="M91" i="23"/>
  <c r="I92" i="23"/>
  <c r="I89" i="23"/>
  <c r="M88" i="23"/>
  <c r="O88" i="23"/>
  <c r="I71" i="23"/>
  <c r="K83" i="23"/>
  <c r="K81" i="23"/>
  <c r="K87" i="23"/>
  <c r="I87" i="23" s="1"/>
  <c r="O86" i="23"/>
  <c r="M86" i="23"/>
  <c r="I84" i="23"/>
  <c r="O83" i="23"/>
  <c r="M83" i="23"/>
  <c r="O81" i="23"/>
  <c r="M81" i="23"/>
  <c r="K78" i="23"/>
  <c r="O78" i="23"/>
  <c r="M78" i="23"/>
  <c r="I79" i="23"/>
  <c r="I82" i="23"/>
  <c r="O76" i="23"/>
  <c r="I74" i="23"/>
  <c r="I67" i="23"/>
  <c r="M76" i="23"/>
  <c r="K77" i="23"/>
  <c r="O73" i="23"/>
  <c r="M73" i="23"/>
  <c r="K57" i="23"/>
  <c r="O70" i="23"/>
  <c r="M57" i="23"/>
  <c r="M70" i="23"/>
  <c r="K63" i="23"/>
  <c r="I63" i="23" s="1"/>
  <c r="I59" i="23"/>
  <c r="O57" i="23"/>
  <c r="K64" i="23"/>
  <c r="I64" i="23" s="1"/>
  <c r="O66" i="23"/>
  <c r="M66" i="23"/>
  <c r="O65" i="23"/>
  <c r="O62" i="23" s="1"/>
  <c r="I60" i="23"/>
  <c r="K65" i="23"/>
  <c r="M62" i="23"/>
  <c r="I58" i="23"/>
  <c r="D14" i="23" l="1"/>
  <c r="C14" i="23" s="1"/>
  <c r="C16" i="23"/>
  <c r="B5" i="22"/>
  <c r="C24" i="23"/>
  <c r="C6" i="22"/>
  <c r="B6" i="22" s="1"/>
  <c r="I94" i="23"/>
  <c r="I93" i="23" s="1"/>
  <c r="I103" i="23"/>
  <c r="I88" i="23"/>
  <c r="D22" i="23"/>
  <c r="C22" i="23" s="1"/>
  <c r="K93" i="23"/>
  <c r="I97" i="23"/>
  <c r="I96" i="23" s="1"/>
  <c r="C23" i="23"/>
  <c r="I102" i="23"/>
  <c r="I101" i="23" s="1"/>
  <c r="I91" i="23"/>
  <c r="I106" i="23"/>
  <c r="I78" i="23"/>
  <c r="I65" i="23"/>
  <c r="I62" i="23" s="1"/>
  <c r="I83" i="23"/>
  <c r="I98" i="23"/>
  <c r="M96" i="23"/>
  <c r="I86" i="23"/>
  <c r="K91" i="23"/>
  <c r="I81" i="23"/>
  <c r="K86" i="23"/>
  <c r="I77" i="23"/>
  <c r="K62" i="23"/>
  <c r="I57" i="23"/>
  <c r="C9" i="22" l="1"/>
  <c r="B9" i="22"/>
  <c r="Q94" i="24"/>
  <c r="P94" i="24" s="1"/>
  <c r="Q93" i="24"/>
  <c r="P93" i="24" s="1"/>
  <c r="Q92" i="24"/>
  <c r="P92" i="24" s="1"/>
  <c r="Q91" i="24"/>
  <c r="P91" i="24" s="1"/>
  <c r="Q90" i="24"/>
  <c r="P90" i="24" s="1"/>
  <c r="Q89" i="24"/>
  <c r="P89" i="24" s="1"/>
  <c r="Q88" i="24"/>
  <c r="P88" i="24" s="1"/>
  <c r="Q87" i="24"/>
  <c r="P87" i="24" s="1"/>
  <c r="Q86" i="24"/>
  <c r="P86" i="24" s="1"/>
  <c r="Q85" i="24"/>
  <c r="P85" i="24" s="1"/>
  <c r="Q84" i="24"/>
  <c r="P84" i="24" s="1"/>
  <c r="Q83" i="24"/>
  <c r="P83" i="24" s="1"/>
  <c r="Q82" i="24"/>
  <c r="P82" i="24" s="1"/>
  <c r="Q81" i="24"/>
  <c r="P81" i="24" s="1"/>
  <c r="Q80" i="24"/>
  <c r="P80" i="24" s="1"/>
  <c r="Q79" i="24"/>
  <c r="P79" i="24" s="1"/>
  <c r="Q78" i="24"/>
  <c r="P78" i="24" s="1"/>
  <c r="Q77" i="24"/>
  <c r="P77" i="24" s="1"/>
  <c r="Q76" i="24"/>
  <c r="P76" i="24" s="1"/>
  <c r="Q75" i="24"/>
  <c r="P75" i="24" s="1"/>
  <c r="Q74" i="24"/>
  <c r="P74" i="24" s="1"/>
  <c r="Q73" i="24"/>
  <c r="P73" i="24" s="1"/>
  <c r="Q72" i="24"/>
  <c r="P72" i="24" s="1"/>
  <c r="Q71" i="24"/>
  <c r="P71" i="24" s="1"/>
  <c r="Q70" i="24"/>
  <c r="P70" i="24" s="1"/>
  <c r="Q69" i="24"/>
  <c r="P69" i="24" s="1"/>
  <c r="Q68" i="24"/>
  <c r="P68" i="24" s="1"/>
  <c r="Q67" i="24"/>
  <c r="P67" i="24" s="1"/>
  <c r="Q66" i="24"/>
  <c r="P66" i="24" s="1"/>
  <c r="Q65" i="24"/>
  <c r="Q64" i="24"/>
  <c r="P64" i="24" s="1"/>
  <c r="Q63" i="24"/>
  <c r="P63" i="24" s="1"/>
  <c r="Q62" i="24"/>
  <c r="P62" i="24" s="1"/>
  <c r="Q61" i="24"/>
  <c r="P61" i="24" s="1"/>
  <c r="Q60" i="24"/>
  <c r="P60" i="24" s="1"/>
  <c r="Q59" i="24"/>
  <c r="P59" i="24" s="1"/>
  <c r="Q58" i="24"/>
  <c r="P58" i="24" s="1"/>
  <c r="Q57" i="24"/>
  <c r="P57" i="24" s="1"/>
  <c r="Q56" i="24"/>
  <c r="P56" i="24" s="1"/>
  <c r="Q55" i="24"/>
  <c r="P55" i="24" s="1"/>
  <c r="Q54" i="24"/>
  <c r="P54" i="24" s="1"/>
  <c r="Q53" i="24"/>
  <c r="P53" i="24" s="1"/>
  <c r="Q52" i="24"/>
  <c r="P52" i="24" s="1"/>
  <c r="Q51" i="24"/>
  <c r="P51" i="24" s="1"/>
  <c r="Q50" i="24"/>
  <c r="P50" i="24" s="1"/>
  <c r="Q49" i="24"/>
  <c r="P49" i="24" s="1"/>
  <c r="Q48" i="24"/>
  <c r="P48" i="24" s="1"/>
  <c r="Q47" i="24"/>
  <c r="P47" i="24" s="1"/>
  <c r="Q46" i="24"/>
  <c r="P46" i="24" s="1"/>
  <c r="Q45" i="24"/>
  <c r="P45" i="24" s="1"/>
  <c r="Q44" i="24"/>
  <c r="P44" i="24" s="1"/>
  <c r="Q43" i="24"/>
  <c r="P43" i="24" s="1"/>
  <c r="Q42" i="24"/>
  <c r="P42" i="24" s="1"/>
  <c r="Q41" i="24"/>
  <c r="P41" i="24" s="1"/>
  <c r="Q40" i="24"/>
  <c r="P40" i="24" s="1"/>
  <c r="Q39" i="24"/>
  <c r="P39" i="24" s="1"/>
  <c r="Q38" i="24"/>
  <c r="P38" i="24" s="1"/>
  <c r="Q37" i="24"/>
  <c r="P37" i="24" s="1"/>
  <c r="Q36" i="24"/>
  <c r="P36" i="24" s="1"/>
  <c r="Q35" i="24"/>
  <c r="P35" i="24" s="1"/>
  <c r="C9" i="24"/>
  <c r="C7" i="24"/>
  <c r="S37" i="10"/>
  <c r="T37" i="10"/>
  <c r="U37" i="10"/>
  <c r="V37" i="10"/>
  <c r="W37" i="10"/>
  <c r="S38" i="10"/>
  <c r="W38" i="10"/>
  <c r="S39" i="10"/>
  <c r="U39" i="10"/>
  <c r="W39" i="10"/>
  <c r="S40" i="10"/>
  <c r="T40" i="10"/>
  <c r="U40" i="10"/>
  <c r="V40" i="10"/>
  <c r="W40" i="10"/>
  <c r="S41" i="10"/>
  <c r="T41" i="10"/>
  <c r="U41" i="10"/>
  <c r="V41" i="10"/>
  <c r="W41" i="10"/>
  <c r="S42" i="10"/>
  <c r="T42" i="10"/>
  <c r="U42" i="10"/>
  <c r="V42" i="10"/>
  <c r="W42" i="10"/>
  <c r="S44" i="10"/>
  <c r="T44" i="10"/>
  <c r="U44" i="10"/>
  <c r="V44" i="10"/>
  <c r="S46" i="10"/>
  <c r="T46" i="10"/>
  <c r="U46" i="10"/>
  <c r="V46" i="10"/>
  <c r="W46" i="10"/>
  <c r="S47" i="10"/>
  <c r="T47" i="10"/>
  <c r="U47" i="10"/>
  <c r="V47" i="10"/>
  <c r="W47" i="10"/>
  <c r="T49" i="10"/>
  <c r="U49" i="10"/>
  <c r="V49" i="10"/>
  <c r="W49" i="10"/>
  <c r="S51" i="10"/>
  <c r="T51" i="10"/>
  <c r="U51" i="10"/>
  <c r="V51" i="10"/>
  <c r="S52" i="10"/>
  <c r="T52" i="10"/>
  <c r="U52" i="10"/>
  <c r="V52" i="10"/>
  <c r="W52" i="10"/>
  <c r="S53" i="10"/>
  <c r="T53" i="10"/>
  <c r="U53" i="10"/>
  <c r="V53" i="10"/>
  <c r="W53" i="10"/>
  <c r="S55" i="10"/>
  <c r="T55" i="10"/>
  <c r="U55" i="10"/>
  <c r="V55" i="10"/>
  <c r="T56" i="10"/>
  <c r="U56" i="10"/>
  <c r="V56" i="10"/>
  <c r="W56" i="10"/>
  <c r="S58" i="10"/>
  <c r="T58" i="10"/>
  <c r="U58" i="10"/>
  <c r="V58" i="10"/>
  <c r="W58" i="10"/>
  <c r="S62" i="10"/>
  <c r="S63" i="10"/>
  <c r="T63" i="10"/>
  <c r="U63" i="10"/>
  <c r="V63" i="10"/>
  <c r="W63" i="10"/>
  <c r="S64" i="10"/>
  <c r="T64" i="10"/>
  <c r="U64" i="10"/>
  <c r="V64" i="10"/>
  <c r="W64" i="10"/>
  <c r="T65" i="10"/>
  <c r="U65" i="10"/>
  <c r="E8" i="10" s="1"/>
  <c r="V65" i="10"/>
  <c r="W65" i="10"/>
  <c r="S66" i="10"/>
  <c r="T66" i="10"/>
  <c r="U66" i="10"/>
  <c r="V66" i="10"/>
  <c r="W66" i="10"/>
  <c r="S67" i="10"/>
  <c r="T67" i="10"/>
  <c r="U67" i="10"/>
  <c r="V67" i="10"/>
  <c r="W67" i="10"/>
  <c r="S68" i="10"/>
  <c r="T68" i="10"/>
  <c r="U68" i="10"/>
  <c r="V68" i="10"/>
  <c r="W68" i="10"/>
  <c r="S69" i="10"/>
  <c r="T69" i="10"/>
  <c r="U69" i="10"/>
  <c r="V69" i="10"/>
  <c r="W69" i="10"/>
  <c r="S72" i="10"/>
  <c r="T72" i="10"/>
  <c r="U72" i="10"/>
  <c r="V72" i="10"/>
  <c r="W72" i="10"/>
  <c r="S73" i="10"/>
  <c r="T73" i="10"/>
  <c r="U73" i="10"/>
  <c r="V73" i="10"/>
  <c r="W73" i="10"/>
  <c r="S74" i="10"/>
  <c r="T74" i="10"/>
  <c r="U74" i="10"/>
  <c r="V74" i="10"/>
  <c r="W74" i="10"/>
  <c r="S75" i="10"/>
  <c r="T75" i="10"/>
  <c r="U75" i="10"/>
  <c r="V75" i="10"/>
  <c r="W75" i="10"/>
  <c r="S76" i="10"/>
  <c r="T76" i="10"/>
  <c r="U76" i="10"/>
  <c r="V76" i="10"/>
  <c r="W76" i="10"/>
  <c r="S77" i="10"/>
  <c r="T77" i="10"/>
  <c r="U77" i="10"/>
  <c r="V77" i="10"/>
  <c r="W77" i="10"/>
  <c r="S78" i="10"/>
  <c r="T78" i="10"/>
  <c r="U78" i="10"/>
  <c r="V78" i="10"/>
  <c r="W78" i="10"/>
  <c r="S79" i="10"/>
  <c r="T79" i="10"/>
  <c r="U79" i="10"/>
  <c r="V79" i="10"/>
  <c r="W79" i="10"/>
  <c r="S80" i="10"/>
  <c r="T80" i="10"/>
  <c r="U80" i="10"/>
  <c r="V80" i="10"/>
  <c r="W80" i="10"/>
  <c r="S81" i="10"/>
  <c r="T81" i="10"/>
  <c r="U81" i="10"/>
  <c r="V81" i="10"/>
  <c r="W81" i="10"/>
  <c r="S82" i="10"/>
  <c r="T82" i="10"/>
  <c r="U82" i="10"/>
  <c r="V82" i="10"/>
  <c r="W82" i="10"/>
  <c r="S83" i="10"/>
  <c r="T83" i="10"/>
  <c r="U83" i="10"/>
  <c r="V83" i="10"/>
  <c r="W83" i="10"/>
  <c r="S84" i="10"/>
  <c r="T84" i="10"/>
  <c r="U84" i="10"/>
  <c r="V84" i="10"/>
  <c r="W84" i="10"/>
  <c r="S85" i="10"/>
  <c r="T85" i="10"/>
  <c r="U85" i="10"/>
  <c r="V85" i="10"/>
  <c r="W85" i="10"/>
  <c r="S86" i="10"/>
  <c r="T86" i="10"/>
  <c r="U86" i="10"/>
  <c r="V86" i="10"/>
  <c r="W86" i="10"/>
  <c r="S87" i="10"/>
  <c r="T87" i="10"/>
  <c r="U87" i="10"/>
  <c r="V87" i="10"/>
  <c r="W87" i="10"/>
  <c r="S88" i="10"/>
  <c r="T88" i="10"/>
  <c r="U88" i="10"/>
  <c r="V88" i="10"/>
  <c r="W88" i="10"/>
  <c r="S89" i="10"/>
  <c r="T89" i="10"/>
  <c r="U89" i="10"/>
  <c r="V89" i="10"/>
  <c r="W89" i="10"/>
  <c r="S90" i="10"/>
  <c r="T90" i="10"/>
  <c r="U90" i="10"/>
  <c r="V90" i="10"/>
  <c r="W90" i="10"/>
  <c r="S91" i="10"/>
  <c r="T91" i="10"/>
  <c r="U91" i="10"/>
  <c r="V91" i="10"/>
  <c r="W91" i="10"/>
  <c r="S92" i="10"/>
  <c r="T92" i="10"/>
  <c r="U92" i="10"/>
  <c r="V92" i="10"/>
  <c r="W92" i="10"/>
  <c r="S93" i="10"/>
  <c r="T93" i="10"/>
  <c r="U93" i="10"/>
  <c r="V93" i="10"/>
  <c r="W93" i="10"/>
  <c r="S94" i="10"/>
  <c r="T94" i="10"/>
  <c r="U94" i="10"/>
  <c r="V94" i="10"/>
  <c r="W94" i="10"/>
  <c r="W35" i="10"/>
  <c r="V35" i="10"/>
  <c r="U35" i="10"/>
  <c r="T35" i="10"/>
  <c r="S35" i="10"/>
  <c r="W36" i="10"/>
  <c r="K53" i="23"/>
  <c r="K56" i="23" s="1"/>
  <c r="P56" i="23"/>
  <c r="N56" i="23"/>
  <c r="L56" i="23"/>
  <c r="J56" i="23"/>
  <c r="P53" i="23"/>
  <c r="N53" i="23"/>
  <c r="L53" i="23"/>
  <c r="J53" i="23"/>
  <c r="O48" i="23"/>
  <c r="M48" i="23"/>
  <c r="K48" i="23"/>
  <c r="P51" i="23"/>
  <c r="N51" i="23"/>
  <c r="L51" i="23"/>
  <c r="J51" i="23"/>
  <c r="P48" i="23"/>
  <c r="N48" i="23"/>
  <c r="L48" i="23"/>
  <c r="J48" i="23"/>
  <c r="O43" i="23"/>
  <c r="O46" i="23" s="1"/>
  <c r="M43" i="23"/>
  <c r="M46" i="23" s="1"/>
  <c r="K43" i="23"/>
  <c r="K46" i="23" s="1"/>
  <c r="P46" i="23"/>
  <c r="N46" i="23"/>
  <c r="L46" i="23"/>
  <c r="J46" i="23"/>
  <c r="P43" i="23"/>
  <c r="N43" i="23"/>
  <c r="L43" i="23"/>
  <c r="J43" i="23"/>
  <c r="P41" i="23"/>
  <c r="P40" i="23"/>
  <c r="N41" i="23"/>
  <c r="N40" i="23"/>
  <c r="O37" i="23"/>
  <c r="O36" i="23"/>
  <c r="O33" i="23" s="1"/>
  <c r="M37" i="23"/>
  <c r="M36" i="23"/>
  <c r="M33" i="23" s="1"/>
  <c r="K37" i="23"/>
  <c r="K34" i="23" s="1"/>
  <c r="K36" i="23"/>
  <c r="K33" i="23" s="1"/>
  <c r="P37" i="23"/>
  <c r="P36" i="23"/>
  <c r="N37" i="23"/>
  <c r="N36" i="23"/>
  <c r="L41" i="23"/>
  <c r="J41" i="23"/>
  <c r="L40" i="23"/>
  <c r="J40" i="23"/>
  <c r="L37" i="23"/>
  <c r="J37" i="23"/>
  <c r="L36" i="23"/>
  <c r="J36" i="23"/>
  <c r="P34" i="23"/>
  <c r="P33" i="23"/>
  <c r="P32" i="23"/>
  <c r="B42" i="23"/>
  <c r="C42" i="23"/>
  <c r="D42" i="23"/>
  <c r="E42" i="23"/>
  <c r="F42" i="23"/>
  <c r="G42" i="23" a="1"/>
  <c r="G42" i="23" s="1"/>
  <c r="H42" i="23" a="1"/>
  <c r="H42" i="23" s="1"/>
  <c r="B47" i="23"/>
  <c r="C47" i="23"/>
  <c r="D47" i="23"/>
  <c r="E47" i="23"/>
  <c r="F47" i="23"/>
  <c r="G47" i="23" a="1"/>
  <c r="G47" i="23" s="1"/>
  <c r="H47" i="23" a="1"/>
  <c r="H47" i="23" s="1"/>
  <c r="B52" i="23"/>
  <c r="C52" i="23"/>
  <c r="D52" i="23"/>
  <c r="E52" i="23"/>
  <c r="F52" i="23"/>
  <c r="G52" i="23" a="1"/>
  <c r="G52" i="23" s="1"/>
  <c r="H52" i="23" a="1"/>
  <c r="H52" i="23" s="1"/>
  <c r="B57" i="23"/>
  <c r="C57" i="23"/>
  <c r="D57" i="23"/>
  <c r="E57" i="23"/>
  <c r="F57" i="23"/>
  <c r="G57" i="23" a="1"/>
  <c r="G57" i="23" s="1"/>
  <c r="H57" i="23" a="1"/>
  <c r="H57" i="23" s="1"/>
  <c r="B66" i="23"/>
  <c r="C66" i="23"/>
  <c r="D66" i="23"/>
  <c r="E66" i="23"/>
  <c r="F66" i="23"/>
  <c r="G66" i="23" a="1"/>
  <c r="G66" i="23" s="1"/>
  <c r="H66" i="23" a="1"/>
  <c r="H66" i="23" s="1"/>
  <c r="B73" i="23"/>
  <c r="C73" i="23"/>
  <c r="D73" i="23"/>
  <c r="E73" i="23"/>
  <c r="F73" i="23"/>
  <c r="G73" i="23" a="1"/>
  <c r="G73" i="23" s="1"/>
  <c r="H73" i="23" a="1"/>
  <c r="H73" i="23" s="1"/>
  <c r="B78" i="23"/>
  <c r="C78" i="23"/>
  <c r="D78" i="23"/>
  <c r="E78" i="23"/>
  <c r="F78" i="23"/>
  <c r="G78" i="23" a="1"/>
  <c r="G78" i="23" s="1"/>
  <c r="H78" i="23" a="1"/>
  <c r="H78" i="23" s="1"/>
  <c r="B83" i="23"/>
  <c r="C83" i="23"/>
  <c r="D83" i="23"/>
  <c r="E83" i="23"/>
  <c r="F83" i="23"/>
  <c r="G83" i="23" a="1"/>
  <c r="G83" i="23" s="1"/>
  <c r="H83" i="23" a="1"/>
  <c r="H83" i="23" s="1"/>
  <c r="B88" i="23"/>
  <c r="C88" i="23"/>
  <c r="D88" i="23"/>
  <c r="E88" i="23"/>
  <c r="F88" i="23"/>
  <c r="G88" i="23" a="1"/>
  <c r="G88" i="23" s="1"/>
  <c r="H88" i="23" a="1"/>
  <c r="H88" i="23" s="1"/>
  <c r="B93" i="23"/>
  <c r="C93" i="23"/>
  <c r="D93" i="23"/>
  <c r="E93" i="23"/>
  <c r="F93" i="23"/>
  <c r="G93" i="23" a="1"/>
  <c r="G93" i="23" s="1"/>
  <c r="H93" i="23" a="1"/>
  <c r="H93" i="23" s="1"/>
  <c r="B98" i="23"/>
  <c r="C98" i="23"/>
  <c r="D98" i="23"/>
  <c r="F98" i="23"/>
  <c r="G98" i="23" a="1"/>
  <c r="G98" i="23" s="1"/>
  <c r="H98" i="23" a="1"/>
  <c r="H98" i="23" s="1"/>
  <c r="B103" i="23"/>
  <c r="C103" i="23"/>
  <c r="D103" i="23"/>
  <c r="E103" i="23"/>
  <c r="F103" i="23"/>
  <c r="G103" i="23" a="1"/>
  <c r="G103" i="23" s="1"/>
  <c r="H103" i="23" a="1"/>
  <c r="H103" i="23" s="1"/>
  <c r="B108" i="23"/>
  <c r="C108" i="23"/>
  <c r="D108" i="23"/>
  <c r="E108" i="23"/>
  <c r="F108" i="23"/>
  <c r="G108" i="23" a="1"/>
  <c r="G108" i="23" s="1"/>
  <c r="H108" i="23" a="1"/>
  <c r="H108" i="23" s="1"/>
  <c r="B117" i="23"/>
  <c r="C117" i="23"/>
  <c r="D117" i="23"/>
  <c r="E117" i="23"/>
  <c r="F117" i="23"/>
  <c r="G117" i="23" a="1"/>
  <c r="G117" i="23" s="1"/>
  <c r="H117" i="23" a="1"/>
  <c r="H117" i="23" s="1"/>
  <c r="B124" i="23"/>
  <c r="C124" i="23"/>
  <c r="D124" i="23"/>
  <c r="E124" i="23"/>
  <c r="F124" i="23"/>
  <c r="G124" i="23" a="1"/>
  <c r="G124" i="23" s="1"/>
  <c r="H124" i="23" a="1"/>
  <c r="H124" i="23" s="1"/>
  <c r="B129" i="23"/>
  <c r="C129" i="23"/>
  <c r="D129" i="23"/>
  <c r="E129" i="23"/>
  <c r="F129" i="23"/>
  <c r="G129" i="23" a="1"/>
  <c r="G129" i="23" s="1"/>
  <c r="H129" i="23" a="1"/>
  <c r="H129" i="23" s="1"/>
  <c r="B134" i="23"/>
  <c r="C134" i="23"/>
  <c r="D134" i="23"/>
  <c r="F134" i="23"/>
  <c r="G134" i="23" a="1"/>
  <c r="G134" i="23" s="1"/>
  <c r="H134" i="23" a="1"/>
  <c r="H134" i="23" s="1"/>
  <c r="B35" i="23"/>
  <c r="S36" i="10"/>
  <c r="T36" i="10"/>
  <c r="U36" i="10"/>
  <c r="V36" i="10"/>
  <c r="H35" i="23" a="1"/>
  <c r="H35" i="23" s="1"/>
  <c r="F35" i="23"/>
  <c r="D35" i="23"/>
  <c r="C35" i="23"/>
  <c r="N34" i="23"/>
  <c r="L34" i="23"/>
  <c r="J34" i="23"/>
  <c r="N33" i="23"/>
  <c r="L33" i="23"/>
  <c r="J33" i="23"/>
  <c r="N32" i="23"/>
  <c r="L32" i="23"/>
  <c r="J32" i="23"/>
  <c r="C19" i="22"/>
  <c r="D19" i="22"/>
  <c r="E19" i="22"/>
  <c r="F19" i="22"/>
  <c r="G19" i="22"/>
  <c r="H19" i="22"/>
  <c r="I19" i="22"/>
  <c r="B19" i="22"/>
  <c r="C16" i="22"/>
  <c r="D16" i="22"/>
  <c r="E16" i="22"/>
  <c r="F16" i="22"/>
  <c r="G16" i="22"/>
  <c r="H16" i="22"/>
  <c r="I16" i="22"/>
  <c r="B16" i="22"/>
  <c r="C13" i="22"/>
  <c r="D13" i="22"/>
  <c r="E13" i="22"/>
  <c r="F13" i="22"/>
  <c r="G13" i="22"/>
  <c r="H13" i="22"/>
  <c r="I13" i="22"/>
  <c r="B13" i="22"/>
  <c r="M34" i="23" l="1"/>
  <c r="O34" i="23"/>
  <c r="K32" i="23"/>
  <c r="O51" i="23"/>
  <c r="R64" i="10"/>
  <c r="R85" i="10"/>
  <c r="R87" i="10"/>
  <c r="R67" i="10"/>
  <c r="R69" i="10"/>
  <c r="R77" i="10"/>
  <c r="R53" i="10"/>
  <c r="R93" i="10"/>
  <c r="R79" i="10"/>
  <c r="R42" i="10"/>
  <c r="R46" i="10"/>
  <c r="R35" i="10"/>
  <c r="R36" i="10"/>
  <c r="R92" i="10"/>
  <c r="R84" i="10"/>
  <c r="R76" i="10"/>
  <c r="R66" i="10"/>
  <c r="R90" i="10"/>
  <c r="R82" i="10"/>
  <c r="R74" i="10"/>
  <c r="R47" i="10"/>
  <c r="R40" i="10"/>
  <c r="R88" i="10"/>
  <c r="R80" i="10"/>
  <c r="R72" i="10"/>
  <c r="R58" i="10"/>
  <c r="R91" i="10"/>
  <c r="R83" i="10"/>
  <c r="R75" i="10"/>
  <c r="R94" i="10"/>
  <c r="R86" i="10"/>
  <c r="R78" i="10"/>
  <c r="R68" i="10"/>
  <c r="R63" i="10"/>
  <c r="R52" i="10"/>
  <c r="R41" i="10"/>
  <c r="R37" i="10"/>
  <c r="R89" i="10"/>
  <c r="R81" i="10"/>
  <c r="R73" i="10"/>
  <c r="C8" i="24"/>
  <c r="B8" i="24" s="1"/>
  <c r="P65" i="24"/>
  <c r="D12" i="24"/>
  <c r="E10" i="10"/>
  <c r="O40" i="23"/>
  <c r="M40" i="23"/>
  <c r="M41" i="23"/>
  <c r="M45" i="23"/>
  <c r="K40" i="23"/>
  <c r="K41" i="23"/>
  <c r="I37" i="23"/>
  <c r="B7" i="24"/>
  <c r="B9" i="24"/>
  <c r="C13" i="24"/>
  <c r="C14" i="24"/>
  <c r="B14" i="24" s="1"/>
  <c r="C6" i="24"/>
  <c r="C10" i="24"/>
  <c r="K42" i="23"/>
  <c r="M47" i="23"/>
  <c r="O42" i="23"/>
  <c r="K55" i="23"/>
  <c r="K52" i="23"/>
  <c r="I48" i="23"/>
  <c r="M51" i="23"/>
  <c r="M50" i="23" s="1"/>
  <c r="K51" i="23"/>
  <c r="O47" i="23"/>
  <c r="K47" i="23"/>
  <c r="I43" i="23"/>
  <c r="I46" i="23"/>
  <c r="M42" i="23"/>
  <c r="K35" i="23"/>
  <c r="O35" i="23"/>
  <c r="I36" i="23"/>
  <c r="O41" i="23"/>
  <c r="M35" i="23"/>
  <c r="I34" i="23" l="1"/>
  <c r="I40" i="23"/>
  <c r="C5" i="24"/>
  <c r="D5" i="24"/>
  <c r="M39" i="23"/>
  <c r="I41" i="23"/>
  <c r="I35" i="23"/>
  <c r="B10" i="24"/>
  <c r="K31" i="23"/>
  <c r="B6" i="24"/>
  <c r="B13" i="24"/>
  <c r="C12" i="24"/>
  <c r="B12" i="24" s="1"/>
  <c r="O45" i="23"/>
  <c r="K39" i="23"/>
  <c r="O50" i="23"/>
  <c r="O39" i="23"/>
  <c r="I47" i="23"/>
  <c r="K50" i="23"/>
  <c r="I51" i="23"/>
  <c r="I50" i="23" s="1"/>
  <c r="I42" i="23"/>
  <c r="K45" i="23"/>
  <c r="I45" i="23"/>
  <c r="T43" i="10"/>
  <c r="U43" i="10"/>
  <c r="V43" i="10"/>
  <c r="W43" i="10"/>
  <c r="W55" i="10"/>
  <c r="R55" i="10" s="1"/>
  <c r="U62" i="10"/>
  <c r="V62" i="10"/>
  <c r="W62" i="10"/>
  <c r="T62" i="10"/>
  <c r="T60" i="10"/>
  <c r="U60" i="10"/>
  <c r="V60" i="10"/>
  <c r="W60" i="10"/>
  <c r="T48" i="10"/>
  <c r="T54" i="10"/>
  <c r="D8" i="10"/>
  <c r="T71" i="10"/>
  <c r="S70" i="10"/>
  <c r="S71" i="10"/>
  <c r="W50" i="10"/>
  <c r="U54" i="10"/>
  <c r="V54" i="10"/>
  <c r="W54" i="10"/>
  <c r="U48" i="10"/>
  <c r="E7" i="10" s="1"/>
  <c r="V48" i="10"/>
  <c r="W48" i="10"/>
  <c r="W70" i="10"/>
  <c r="U71" i="10"/>
  <c r="V71" i="10"/>
  <c r="W71" i="10"/>
  <c r="S48" i="10"/>
  <c r="U70" i="10"/>
  <c r="U59" i="10"/>
  <c r="U61" i="10"/>
  <c r="T70" i="10"/>
  <c r="S57" i="10"/>
  <c r="S59" i="10"/>
  <c r="T61" i="10"/>
  <c r="S61" i="10"/>
  <c r="T57" i="10"/>
  <c r="W44" i="10"/>
  <c r="R44" i="10" s="1"/>
  <c r="V39" i="10"/>
  <c r="R39" i="10" s="1"/>
  <c r="W51" i="10"/>
  <c r="R51" i="10" s="1"/>
  <c r="T59" i="10"/>
  <c r="U45" i="10"/>
  <c r="V38" i="10"/>
  <c r="S50" i="10"/>
  <c r="C11" i="10" s="1"/>
  <c r="V59" i="10"/>
  <c r="R62" i="10" l="1"/>
  <c r="C9" i="10"/>
  <c r="B5" i="24"/>
  <c r="D4" i="24"/>
  <c r="R48" i="10"/>
  <c r="R71" i="10"/>
  <c r="E13" i="10"/>
  <c r="D13" i="10"/>
  <c r="I39" i="23"/>
  <c r="S65" i="10"/>
  <c r="R65" i="10" s="1"/>
  <c r="S49" i="10"/>
  <c r="C4" i="24"/>
  <c r="O53" i="23"/>
  <c r="U38" i="10"/>
  <c r="E6" i="10" s="1"/>
  <c r="M53" i="23"/>
  <c r="T38" i="10"/>
  <c r="D6" i="10" s="1"/>
  <c r="D7" i="10"/>
  <c r="D10" i="10"/>
  <c r="C8" i="10"/>
  <c r="B8" i="10" s="1"/>
  <c r="S54" i="10"/>
  <c r="R54" i="10" s="1"/>
  <c r="V70" i="10"/>
  <c r="R70" i="10" s="1"/>
  <c r="C7" i="10"/>
  <c r="M32" i="23" l="1"/>
  <c r="M31" i="23" s="1"/>
  <c r="O32" i="23"/>
  <c r="O31" i="23" s="1"/>
  <c r="B4" i="24"/>
  <c r="C10" i="10"/>
  <c r="B10" i="10" s="1"/>
  <c r="R49" i="10"/>
  <c r="R38" i="10"/>
  <c r="B7" i="10"/>
  <c r="I73" i="23"/>
  <c r="K73" i="23"/>
  <c r="M52" i="23"/>
  <c r="M56" i="23"/>
  <c r="I53" i="23"/>
  <c r="I32" i="23" s="1"/>
  <c r="O52" i="23"/>
  <c r="O56" i="23"/>
  <c r="O55" i="23" s="1"/>
  <c r="T50" i="10"/>
  <c r="S43" i="10"/>
  <c r="R43" i="10" s="1"/>
  <c r="S60" i="10"/>
  <c r="R60" i="10" s="1"/>
  <c r="S45" i="10"/>
  <c r="D11" i="10" l="1"/>
  <c r="D9" i="10"/>
  <c r="C13" i="10"/>
  <c r="B13" i="10" s="1"/>
  <c r="I52" i="23"/>
  <c r="I76" i="23"/>
  <c r="K76" i="23"/>
  <c r="M55" i="23"/>
  <c r="I56" i="23"/>
  <c r="I55" i="23" s="1"/>
  <c r="U57" i="10"/>
  <c r="W61" i="10"/>
  <c r="T45" i="10"/>
  <c r="V61" i="10"/>
  <c r="U50" i="10"/>
  <c r="W59" i="10"/>
  <c r="R59" i="10" s="1"/>
  <c r="B9" i="10" l="1"/>
  <c r="D5" i="10"/>
  <c r="E14" i="10"/>
  <c r="E12" i="10" s="1"/>
  <c r="E11" i="10"/>
  <c r="E5" i="10" s="1"/>
  <c r="R61" i="10"/>
  <c r="V45" i="10"/>
  <c r="D14" i="10"/>
  <c r="D12" i="10" s="1"/>
  <c r="V57" i="10"/>
  <c r="V50" i="10"/>
  <c r="R50" i="10" s="1"/>
  <c r="H4" i="10" s="1"/>
  <c r="W45" i="10"/>
  <c r="D4" i="10" l="1"/>
  <c r="E4" i="10"/>
  <c r="B11" i="10"/>
  <c r="R45" i="10"/>
  <c r="K4" i="10" s="1"/>
  <c r="S56" i="10"/>
  <c r="R56" i="10" s="1"/>
  <c r="C14" i="10"/>
  <c r="B14" i="10" s="1"/>
  <c r="W57" i="10"/>
  <c r="R57" i="10" s="1"/>
  <c r="C6" i="10"/>
  <c r="B6" i="10" l="1"/>
  <c r="C5" i="10"/>
  <c r="B5" i="10" s="1"/>
  <c r="K72" i="23"/>
  <c r="I68" i="23"/>
  <c r="I33" i="23" s="1"/>
  <c r="K66" i="23"/>
  <c r="C12" i="10"/>
  <c r="B12" i="10" s="1"/>
  <c r="I66" i="23" l="1"/>
  <c r="I31" i="23"/>
  <c r="I72" i="23"/>
  <c r="I70" i="23" s="1"/>
  <c r="K70" i="23"/>
  <c r="G4" i="10"/>
  <c r="C4" i="10"/>
  <c r="B4"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tc={7E09B246-40BA-4CA5-9EAC-19E994A175C1}</author>
  </authors>
  <commentList>
    <comment ref="AE54" authorId="0" shapeId="0" xr:uid="{7E09B246-40BA-4CA5-9EAC-19E994A175C1}">
      <text>
        <t>[Lõimkommentaar]
Teie Exceli versioon võimaldab teil seda lõimkommentaari lugeda, ent kõik sellesse tehtud muudatused eemaldatakse, kui fail avatakse Exceli uuemas versioonis. Lisateavet leiate siit: https://go.microsoft.com/fwlink/?linkid=870924.
Kommentaar:
    Taotlus oli 50 000 eurot, siis MKM otsustas mitte toetada. 23.08. esitatas KLIM palve EELIS-e arenduste summast teha tõste 50 000</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Margo Keerme</author>
  </authors>
  <commentList>
    <comment ref="B6" authorId="0" shapeId="0" xr:uid="{6E7E33FE-4C6E-4A50-BDE2-FC08529B893A}">
      <text>
        <r>
          <rPr>
            <b/>
            <sz val="9"/>
            <color indexed="81"/>
            <rFont val="Segoe UI"/>
            <family val="2"/>
            <charset val="186"/>
          </rPr>
          <t>Margo Keerme:</t>
        </r>
        <r>
          <rPr>
            <sz val="9"/>
            <color indexed="81"/>
            <rFont val="Segoe UI"/>
            <family val="2"/>
            <charset val="186"/>
          </rPr>
          <t xml:space="preserve">
Siin kajastada Digipöörde, kui terviku eesmärki.</t>
        </r>
      </text>
    </comment>
    <comment ref="B9" authorId="0" shapeId="0" xr:uid="{06F42116-DB42-496C-B1B9-7E8A6B63D09D}">
      <text>
        <r>
          <rPr>
            <b/>
            <sz val="9"/>
            <color indexed="81"/>
            <rFont val="Segoe UI"/>
            <family val="2"/>
            <charset val="186"/>
          </rPr>
          <t>Margo Keerme:</t>
        </r>
        <r>
          <rPr>
            <sz val="9"/>
            <color indexed="81"/>
            <rFont val="Segoe UI"/>
            <family val="2"/>
            <charset val="186"/>
          </rPr>
          <t xml:space="preserve">
Siin kajastada Digipöörde tegevuskava (18-24 kuud) eesmärki.</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<sst xmlns="http://schemas.openxmlformats.org/spreadsheetml/2006/main" count="1400" uniqueCount="538">
  <si>
    <t>Valdkondlik digipööre</t>
  </si>
  <si>
    <t xml:space="preserve">Elluviija: </t>
  </si>
  <si>
    <t>Kliimaministeerium</t>
  </si>
  <si>
    <t>Valdkondliku digipöörde maksumus kokku (2023-2028) meetme nelja tegevuse lõikes, arvestdes kõiki rahasutsallikaid.</t>
  </si>
  <si>
    <t>Eelarve:</t>
  </si>
  <si>
    <t>Kokku
2023-2025</t>
  </si>
  <si>
    <t>Kokku:</t>
  </si>
  <si>
    <t>1. Infotehnoloogiliste lahenduste väljatöötamine ja arendamine</t>
  </si>
  <si>
    <t>2. küberruumi hoidmine, arendamine ja juurutamine usaldusväärse ja turvalisena</t>
  </si>
  <si>
    <t>3. Teadlikkuse tõstmine</t>
  </si>
  <si>
    <t>4. muu digipöördega seotud otsene kulu</t>
  </si>
  <si>
    <t>KOKKU:</t>
  </si>
  <si>
    <t>Digipöörde olemasolevad rahalised vahedid</t>
  </si>
  <si>
    <t>sh baaseelarve</t>
  </si>
  <si>
    <t>sh muu rahastus</t>
  </si>
  <si>
    <t>sh reserv (SR)</t>
  </si>
  <si>
    <t>sh RRF</t>
  </si>
  <si>
    <t>sh SF 14-20 (töös olev projekt)</t>
  </si>
  <si>
    <t>RRF</t>
  </si>
  <si>
    <t>Digipöörde puuduolevad rahalised vahendid</t>
  </si>
  <si>
    <t>sh RES IKT (vaja juurde taotleda)</t>
  </si>
  <si>
    <t>Puudu olev lisavajadus riigieelarvest, vajadus taotleda RES protsessis.</t>
  </si>
  <si>
    <t>sh SF 21-27 (taotletav raha)</t>
  </si>
  <si>
    <t>Puudu olev lisavajadus SF-st, SF 21-27 valdkondlike digipöörete toetusskeemist.</t>
  </si>
  <si>
    <t>NB! Mõõdikud tuleb täita ainult SF 2021-2027 rahastuse puhul.</t>
  </si>
  <si>
    <t>Meetmete nimekirja tulemusnäitaja:</t>
  </si>
  <si>
    <t>Uute ja uuendatud avalike digiteenuste, -toodete ja -protsesside kasutajad. Mõõtühik: lõppkasutajaid aastas.</t>
  </si>
  <si>
    <t>Elluviija kommentaar</t>
  </si>
  <si>
    <t>Käskkirjas välja toodud elluviijate peale kokku on mõõdiku 2029 sihttase 2 000 000. Välja tuua, milline on teie panus selle mõõdiku täitmisse.</t>
  </si>
  <si>
    <t>Periood</t>
  </si>
  <si>
    <t>2023 algtase</t>
  </si>
  <si>
    <t>2024 sihttase</t>
  </si>
  <si>
    <t>2025 sihttase</t>
  </si>
  <si>
    <t>2026 sihttase</t>
  </si>
  <si>
    <t>2027 sihttase</t>
  </si>
  <si>
    <t>2028 sihttase</t>
  </si>
  <si>
    <t>2029 sihttase</t>
  </si>
  <si>
    <t>2030 lõpptase</t>
  </si>
  <si>
    <t>Väärtus</t>
  </si>
  <si>
    <t xml:space="preserve">Lõpptase on indikatiivne, kuna kasutajate arvu mõõtmise metoodika on alles väljatöötamisel. Infoks, et EELISe ja KOTAKSe avalikud andmed on kõigile kättesaadavad keskkonnaportaalis ja nende teenuste avalikes vaadetes. AKS läheb avalikuks 2024 lõpp/2025 algus. Kohanime funktsionaalsus on kõigile avalikult kättesaadav.  </t>
  </si>
  <si>
    <t>Sisestada tuleb täisarv.</t>
  </si>
  <si>
    <t>Meetmete nimekirja väljundnäitaja:</t>
  </si>
  <si>
    <t xml:space="preserve">Uued või uuendatud digiteenused, -tooted ja -protsessid. Mõõtühik: arv </t>
  </si>
  <si>
    <t>Käskkirjas välja toodud elluviijate peale kokku on mõõdiku 2029 sihttase 35. Välja tuua, milline on teie panus selle mõõdiku täitmisse.
Siia tuleb kokku lugeda lõpule viidud uued või uuendatud digiteenused, - tooted ja -protsessid.</t>
  </si>
  <si>
    <t>Indikatiivne, täpsemalt selguvad sihttasemed ja lõpptase pärast teenusdisaini</t>
  </si>
  <si>
    <t>Kasutuskordade kokku lugemise metoodika määrab elluviija ise arvestades oma valdkonda. Sisestada tuleb täisarv.</t>
  </si>
  <si>
    <t>Avaliku sektori asutused, keda toetatakse digiteenuste, -toodete ja -protsesside väljatöötamiseks. Mõõtühik: Avaliku sektori asutused.</t>
  </si>
  <si>
    <t xml:space="preserve">Käskkirjas välja toodud elluviijate peale kokku on mõõdiku 2029 sihttase 35. Välja tuua, milline on teie panus selle mõõdiku täitmisse.
Siia tuleb kokku lugeda asutused, kes teie digipöörde raames SF toetust kasutavad (elluviija ja partnerid).
</t>
  </si>
  <si>
    <t xml:space="preserve">KliM, KeMIT (indikatiivne, täpsemalt selguvad sihttasemed ja lõpptase pärast teenusdisaini)
</t>
  </si>
  <si>
    <t>Tükkide kokku lugemise metoodika määrab elluviija ise arvestades oma valdkonda. Sisestada tuleb täisarv.</t>
  </si>
  <si>
    <t>Projektispetsiifiline näitaja (Eesti digiühiskonna arengukava 2030 (DA 2030) mõõdik):</t>
  </si>
  <si>
    <t xml:space="preserve">Avalike digiteenustega rahulolu. Mõõtühik: % </t>
  </si>
  <si>
    <t>Riigiüleselt avalike digiteenustega rahululu peab 2030. aastaks tõusma 90%-le. Välja tuua, milline on teie panus selle mõõdiku täitmisse.</t>
  </si>
  <si>
    <t xml:space="preserve">              </t>
  </si>
  <si>
    <t>Rahulolu kokku lugemise metoodika määrab elluviija ise arvestades oma valdkonda</t>
  </si>
  <si>
    <t>NB! Kõik summad kajastada ilma käibemaksuta!</t>
  </si>
  <si>
    <t>Elluviija/ministeerium</t>
  </si>
  <si>
    <t>Struktuuriüksus</t>
  </si>
  <si>
    <t>Partner/Asutus</t>
  </si>
  <si>
    <t>Teenuse vastutaja</t>
  </si>
  <si>
    <t>DÜAK plokk</t>
  </si>
  <si>
    <t>Panus arengukava suunda</t>
  </si>
  <si>
    <t>Meetme toetatav tegevus</t>
  </si>
  <si>
    <t>TERE teenus</t>
  </si>
  <si>
    <t>Probleem</t>
  </si>
  <si>
    <t>Tegevuse (algatuse) nimi</t>
  </si>
  <si>
    <t>Tulemus</t>
  </si>
  <si>
    <t>Otsus</t>
  </si>
  <si>
    <t>Valdkonna prioriteet</t>
  </si>
  <si>
    <t>Slaid/allikas</t>
  </si>
  <si>
    <t>Paneeli vajadus</t>
  </si>
  <si>
    <t>Rahastuse allikas</t>
  </si>
  <si>
    <t>Summa kokku</t>
  </si>
  <si>
    <r>
      <t xml:space="preserve">2023
</t>
    </r>
    <r>
      <rPr>
        <sz val="11"/>
        <color theme="1"/>
        <rFont val="Calibri"/>
        <family val="2"/>
        <charset val="186"/>
        <scheme val="minor"/>
      </rPr>
      <t>(Kasutusse võetud vahendid, ehk kohustustega / lepingutega kaetud)</t>
    </r>
  </si>
  <si>
    <r>
      <t xml:space="preserve">Kalkulatsioon ja  allika põhjendus
</t>
    </r>
    <r>
      <rPr>
        <sz val="11"/>
        <color theme="1"/>
        <rFont val="Calibri"/>
        <family val="2"/>
        <charset val="186"/>
        <scheme val="minor"/>
      </rPr>
      <t>Võimalusel kirjeldada siin lahtris, kui on põhjalikum tabeli kujul kalkulatsioon, siis see tuua välja eraldi Exceli lehel ja siin vastava rea lahtris sellele viidata.</t>
    </r>
  </si>
  <si>
    <t>Tegevuse jätkusuutlikkuse kulu</t>
  </si>
  <si>
    <t xml:space="preserve">Kommentaar
</t>
  </si>
  <si>
    <t>RES lisavajaduste grupid</t>
  </si>
  <si>
    <t>RES lisavajaduste kestvus</t>
  </si>
  <si>
    <t>Punkt 5.3.1.
„Toetuse andmise tingimused valdkondlike
digipöörete toetamiseks“</t>
  </si>
  <si>
    <t>Valdkond, osakond, kes elluviija juures teema eest vastutab.</t>
  </si>
  <si>
    <t>Partner/asutus, kelle eelarvest algatusi teostatakse
Punkt 5.6.
„Toetuse andmise tingimused valdkondlike
digipöörete toetamiseks“</t>
  </si>
  <si>
    <t>Vastutav teenuseomanik/
projektijuht</t>
  </si>
  <si>
    <t>(valida rippmenüüst)</t>
  </si>
  <si>
    <t>(valida rippmenüüst, SF TAT käskkirja punkt 3.1. neli tegevust)</t>
  </si>
  <si>
    <t>Kirjutada välja TERE teenuse nimetus</t>
  </si>
  <si>
    <t>Täita kõikide ridade puhul</t>
  </si>
  <si>
    <t>Täita kõikide ridade puhul
(Kui tegmist jätkusuutlikkuse tagamise tegevusega, siis see nimes välja tuua.)</t>
  </si>
  <si>
    <t xml:space="preserve">Täita kõikide ridade puhul.
Kui mitme aastane tegevus/projekt, siis kirjutada välja vähemalt 2024. ja 2025. aasta tulemus ning lõpptulemus.
RES lisavajadustel tuua välja, mida mingi aasta RES rahade eest ära tehakse. Kui lisavajadus on kogu perioodiks ja kulud on aasta-aastalt sama, siis näiteks:
2025-2028 - SF-st arendatu hoolduskulu, väikearendused, majutus riigipilves, jne.
Kui tegevused on aastati erinevad, siis tuua need välja järgmiselt:
2025 - 
2026 - 
2027 -
2028 - </t>
  </si>
  <si>
    <t>ok- rahastada, nok- mitte rahastada, ?-otsus lahtine</t>
  </si>
  <si>
    <t>Unikaalne prioriteet</t>
  </si>
  <si>
    <t xml:space="preserve">Esitatud slaidi number, või viide allikale, kus on võimalik tutvuda vajadusel sisuga, sh täpsemate kalkulatsioonidega </t>
  </si>
  <si>
    <t>Anda hinnang, kas on vajadus äri-, andmete-, arhitektuuri-, või muu paneeli järele.
NB! Paneelivajadus on igal üle 400 000 euro maksval algatusel/tegevusel. Konkreetne paneel, või paneelid otsustatakse MKM ettepanekul kohtumisel elluviijaga.</t>
  </si>
  <si>
    <t>Investeering
(15)</t>
  </si>
  <si>
    <t>Tööjõukulu
(50)</t>
  </si>
  <si>
    <t xml:space="preserve">Majandamiskulu
(55) </t>
  </si>
  <si>
    <t>Välja peab olema toodud tegevuste maksumuste arvutused, koos tundide hinna, tundide arvu ja tunnihinna selgitustega. Arenduste puhul lisada tunnihinna põhjendus varasemate hangetega. Inimeste palkamisel peab lähtuma Fontese palgauuringust ja viitama vastavale tööperele.</t>
  </si>
  <si>
    <t>RES lisavajaduste puhul tuua välja, milliste tabeli SF ridadega on käesolev jätkusuutlikkuse rida seotud. Nt: jätkusuutlikkuse kulu ridadele 38, 39 ja 40.
Kui ei ole tegemist jätkusuutlikkuse kuluga, vaid digipöördes eraldiseisva riigieelarvest täiendavat rahastust vajava tegevusega, siis see siin veerus välja tuua.</t>
  </si>
  <si>
    <t>1. Personaalne riik.
2. AI ja andmed.
3. Õigusaktidest tulenevad vajadused. 
4. Baasi korrastamine.
5. Küberturvalisus.
6. Mittesõjalised riigikaitselised IKT vajadused.</t>
  </si>
  <si>
    <r>
      <t xml:space="preserve">RES lisavajaduste puhul tuua välja kas tegemist </t>
    </r>
    <r>
      <rPr>
        <b/>
        <i/>
        <sz val="11"/>
        <rFont val="Calibri"/>
        <family val="2"/>
        <charset val="186"/>
      </rPr>
      <t>püsikulu</t>
    </r>
    <r>
      <rPr>
        <i/>
        <sz val="11"/>
        <rFont val="Calibri"/>
        <family val="2"/>
        <charset val="186"/>
      </rPr>
      <t xml:space="preserve">ga mis peab minema baasi, või on tegemist </t>
    </r>
    <r>
      <rPr>
        <b/>
        <i/>
        <sz val="11"/>
        <rFont val="Calibri"/>
        <family val="2"/>
        <charset val="186"/>
      </rPr>
      <t>ühekordse kulu</t>
    </r>
    <r>
      <rPr>
        <i/>
        <sz val="11"/>
        <rFont val="Calibri"/>
        <family val="2"/>
        <charset val="186"/>
      </rPr>
      <t>ga konkrteetse(te)l aasta(te)l.</t>
    </r>
  </si>
  <si>
    <t>KLIM</t>
  </si>
  <si>
    <t>KliM</t>
  </si>
  <si>
    <t xml:space="preserve">KliM </t>
  </si>
  <si>
    <t>I: Digiriik</t>
  </si>
  <si>
    <t>1.2.2. Andmepõhine riigivalitsemine ja andmete taaskasutus</t>
  </si>
  <si>
    <t>IV: muu digipöördega seotud otsene kulu</t>
  </si>
  <si>
    <t>Keskkonnakorraldus- ja ringmajanduspoliitika kujundamine (KliM)</t>
  </si>
  <si>
    <t>Probleemiks on andmekvaliteet ja -detailsus, andmete töötlemisele kuluv ajamaht, andmete värskus ning läbipaistvus ja usaldusväärsus.</t>
  </si>
  <si>
    <t>Andmepõhine jäätmete, pakendi-, õhu- ja veearuandlus</t>
  </si>
  <si>
    <t>Loodud on valdkonnale (jäätmete, pakendi-, õhu- ja veearuandlus) vastav andmepõhise aruandluse teenuse kontseptsioon, mille rakendamise võimalusi on pilootprojekti, prototüübi või eksperimentaalarenduse abil katsetatud</t>
  </si>
  <si>
    <t>ei</t>
  </si>
  <si>
    <t>Muu rahastus</t>
  </si>
  <si>
    <t>KeMIT</t>
  </si>
  <si>
    <t>Maa-amet</t>
  </si>
  <si>
    <t>Ruumiandmete analüüsimine ja avalikustamine (MA)</t>
  </si>
  <si>
    <t>3D ruumiandmete võimekus on madal</t>
  </si>
  <si>
    <t>Ruumiandmete 3D andmeplatvormi ja kuvamise ärianalüüs</t>
  </si>
  <si>
    <t>2023. a lõpuks valmis analüüs Eesti elu- ja looduskeskkonna 3D digitaalse mudeli (Geo3D) loomise ning vastava kaardi- ja ruumiandmete digiteenuste platvormi väljaarendamise kohta koos tegevuskavaga. Ärianalüüsi kohaselt kuulub Geo3D hulka ka Aadresside ja kohanimede süsteem (AKS)</t>
  </si>
  <si>
    <t>Äripaneel
Arhitektuuripaneel</t>
  </si>
  <si>
    <t>SF 14-20 (töös olev projekt)</t>
  </si>
  <si>
    <t>I: Infotehnoloogiliste lahenduste väljatöötamine ja arendamine</t>
  </si>
  <si>
    <t>Ruumiandmete 3D andmeplatvormi arendus</t>
  </si>
  <si>
    <t xml:space="preserve">2024 Geo3D IT platvormi realiseerimine vastavalt Geo3D ja AKS-i ärianalüüsidele ning projektiplaanidele.  </t>
  </si>
  <si>
    <t xml:space="preserve">ok </t>
  </si>
  <si>
    <t>Prioriteet 3</t>
  </si>
  <si>
    <t>SF 21-27 (taotletav raha)</t>
  </si>
  <si>
    <t>1. AKS. Maksumuse kujunemise aluseks on tööde pakkumus ja projekti plaan (vt täpsem info lehel "3D").
2. Geo3D. Esialgsed arvutuslikud mahud tuginevad varasematele samalaadsete projektide kogemusele. Tunnihind tugineb olemasoleva raamhanke pakkumusele (vt täpsem info lehel "3D").</t>
  </si>
  <si>
    <t>4. SF tegevus, mis vajab jätkusuutlikkuse kulusid, aga neid pole välja arvutatud ja eraldi real välja toodud</t>
  </si>
  <si>
    <t>Teenus asendab vananenud olemasolevad teenused ja/või arendab neid edasi, seega olemasolevate teenuste jätkusuutlikkuse kulu on tagatud ja katab vajadused.</t>
  </si>
  <si>
    <t>Geo3D IT platvormi loomine, I etapis 2023 alustati kohanimedega seonduva funktsionaalsuse realiseerimisega</t>
  </si>
  <si>
    <t xml:space="preserve">ei </t>
  </si>
  <si>
    <t>Baaseelarve</t>
  </si>
  <si>
    <t>KEMIT haldusteenus</t>
  </si>
  <si>
    <t>Keskkonnaseisundi info avaandmete võimekust tuleb järk-järgult arendada, kuna need on alusandmestikuks rohetehnoloogia digilahenduste ja andmepõhiste rakenduste loomisel.</t>
  </si>
  <si>
    <t>Rohepöörde alusandmestiku iduettevõtluse toetuseks ette valmistamine</t>
  </si>
  <si>
    <t>Metsanduse andmed on läbi andmelao ja analüütika kõigile huvitatud osapooltele kättesaadavad.
Keskkonnaandmed on 2023 astaks planeeritud mahus kättesaadavad (jätkub 2024).
Mõlemate andmestike osas täiendatakse avalikkusega jagamiseks Keskkonnaportaali funktsionaalsusi.</t>
  </si>
  <si>
    <t>EELISe andmestike avaldamise osas puudub ühtsus ja kasutajamugavus - andmed on osaliselt avalikustatud Keskkonnaportaalis, avaandmete portaalis.</t>
  </si>
  <si>
    <t>EELIS-e avaandmed (avaandmete SO reserv)</t>
  </si>
  <si>
    <t>2023: Andmelaost keskkonnaandmete API-de loomine, et andmeid automatiseeritult  ja masinloetavalt avalikustada avaandmete portaalis direktiivi nõuetele vastavalt.</t>
  </si>
  <si>
    <t>1.2.1. Avalike teenuste juhtimise ja kasutajakesksuse juurutamine</t>
  </si>
  <si>
    <t>Looduskaitsepoliitika kujundamine ja rakendamine (KliM)</t>
  </si>
  <si>
    <t>EELISe kasutajasõbralikkuse tõstmiseks on vaja mitmed täiendavad teenused välja arendada</t>
  </si>
  <si>
    <t xml:space="preserve">EELISe kaitsekorralduskavade arendus (LIFE IP ForEst&amp;FarmLand) </t>
  </si>
  <si>
    <t>2025-2027: looduskaitsetegevusi saab kavandada ja läbi viia ning tegevuskohti avalikkusele kuvada</t>
  </si>
  <si>
    <t>EELISe olemasolev lahendus on tehniliselt aegunud ja 2020. aastal alustati uue EELISe arendamisega</t>
  </si>
  <si>
    <t>EELISe funktsionaalsuste arendus</t>
  </si>
  <si>
    <t>2023-2024: Valminud on liikide, liigi vaatluste, liigi leiukohtade, kaitstavate alade (osaliselt) ja inventeeritavate elupaikade haldus (osaliselt) ning peamised funktsionaalsused</t>
  </si>
  <si>
    <t>KeA</t>
  </si>
  <si>
    <t>Keskkonnatasu deklareerimine ja kontrollimine (KeA)</t>
  </si>
  <si>
    <t>Tuuleenergiast elektrienergia tootmise tasu (tuulikutasu) deklareerimiseks puudus keskkond</t>
  </si>
  <si>
    <t>Tuulikutasude KOTKASE liidese arendus (RePower)</t>
  </si>
  <si>
    <t>Alates 01.07.2023 on tuulikutasu võimalik deklareerida KOTKASes.</t>
  </si>
  <si>
    <t>Erinevad keskkonnaandmed ei ole operatiivselt ja sesostatult kättesaadavad</t>
  </si>
  <si>
    <t xml:space="preserve">EELIS: Maaomanike kaitstavatest loodusobjektidest teavitamise funktsionaalsuse arendus. </t>
  </si>
  <si>
    <t xml:space="preserve">2024. aasta II pooles luuakse teavitusteks vajalike rahvusvaheliste alade, Natura elupaikade ja vääriselupaikade andmestikud ja neid saab kasutajaliidesest kasutada. 2026-2027. luuakse teavitamisega seotud andmestikud ja teenused.
</t>
  </si>
  <si>
    <t>Prioriteet 2</t>
  </si>
  <si>
    <t xml:space="preserve">Kalkulatsioon on tehtud varasemale kogemusele tuginedes. EELISEga seotud kogu arenduskulu on 600 000 aastas ja 50 000 eurot kuus. Hind on kujunenud arvestades tööde järjekorda, tööde sisu ja arenduskulu suurust.      </t>
  </si>
  <si>
    <t>5. SF tegevus, mis ei vaja jätkusuutlikkuse kulusid (nt analüüs)</t>
  </si>
  <si>
    <t>NB! Tegemist on juba olemasoleva IT-teenuse jätkuarnedusega. Hetkel on piisavad jätkusuutlikkuse kulud tagatud, kas tulevikus on täiendav vajadus, selgub erinevate etappide realiseerimise käigus.</t>
  </si>
  <si>
    <t>Keskkonnamõju tõhusa maandamise meetmete rakendamine (KliM)</t>
  </si>
  <si>
    <t xml:space="preserve">Keskkonnamõju hindamise teenus on aja- ja ressursimahukas </t>
  </si>
  <si>
    <t>Keskkonnamõju hindamise teenusedisain</t>
  </si>
  <si>
    <t>2025. a II kvartalis valmib KMH teenuse disain. Lõpptulemusena on KMH teenus disainitud digiühiskonna nõuetega kooskõlas olevaks.</t>
  </si>
  <si>
    <t>ok</t>
  </si>
  <si>
    <t>Prioriteet 1</t>
  </si>
  <si>
    <t xml:space="preserve">Maksumus on kujunenud hankemenetluses parima pakkuja pakkumuse alusel. </t>
  </si>
  <si>
    <t>Teenusedisain ei eelda jätkusuutlikkuse kulusid. Selle käigus selgub milliste olemasolevate teenustega tuleb edasi tegeleda ja/või milliseid uusi teenuseid luua. Peale seda saame öelda, kas jätkusuutlikkuse kulusid on vaja või mitte.</t>
  </si>
  <si>
    <t>KAUR</t>
  </si>
  <si>
    <t>1.1.3. Inimkeskne Digiriik</t>
  </si>
  <si>
    <t>Keskkonnaandmed ei ole seostatult kättesaadavad sh puuduvad andmeteenused avalikusele</t>
  </si>
  <si>
    <t>Keskkonnaportaali ja alliksüsteemide arendused (SEME3)</t>
  </si>
  <si>
    <t>Algab eelduslikult 2024. 
Suuremad eesmärgid:
* On loodud ühtne läbiv üldotsing KKP-s, mis otsib ühe märksõna või detailsemate valikute alusel. Lahendus hõlmaks nn üldotsingingut ja detailotsingut (tulemuste ja allikate filteerimisvõimalustega).
* On loodud ilma ja keskkonna valdkonna avaandmete kataloog, et nimetatud andmed oleksid lihtsasti leitavad, arusaadavalt mõistetavad ja seostatavad, taaskasutatavad ja analüüsitavad tavakasutajatele, sh ka näiteks AI-de loomiseks.
* On loodud andmeülekanne Keskkonnaportaali ja KESE vahel, et andmekasutaja saaks portaali Andmed&amp;kaart rakenduses kuvada ja pärida keskkonnaseirega seotud infot - seirekohad, seiretulemused, seireprogrammid, seiretööd jms.</t>
  </si>
  <si>
    <t>Keskkonnaseire andmete kogumise ja avalikustamise infosüsteemi (KESE) kasutajadisain on ajale jalgu jäänud, lisaks on vajadus täiustada andmevahetusteenuseid ja luua täiendavaid tööriistu andmetega töötamiseks</t>
  </si>
  <si>
    <t>KESE kaasajastamine (SEME3)</t>
  </si>
  <si>
    <t xml:space="preserve">* 2023.a lõpu seisuga on KESE-s loodud täiendav tööriist andmete korrastamise lihtsustamiseks (seiretöö alla salvestatud andmete hulgi muutmine/kustutamine).
* 2024.a aprilli seisuga on täiustatud olemasolevat xml impordi lahendust, mis parendab andmevahetust KESE ja EstLIMS (EKUKi labori infosüsteem) vahel. Peamine kasusaaja on seiretööde täitja. (Algselt SEME3 plaanis, aga finantseeriti siiski RE-st, kuna osutus oodatust väiksemaks tööks)
* Perioodi 2024-2025 jooksul on märgatavalt kaasajastatud KESE kasutajaliidest (avaleht, sisse loginud kasutaja töölaud, otsingumoodulid). Süsteemi kasutajamugavus teeb läbi arenguhüppe ja kasutajaliidese disaini ajakohastamine tagab info hõlpsa kättesaadavuse kasutajatele. "Minu töölaud" funktsiooni planeeritud lahenduste abil laienevad ka klientide iseteeninduse võimalused. </t>
  </si>
  <si>
    <t>Erinevad keskkonnaandmed ei ole operatiivselt ja sesostatult kättesaadavad, palju käsitööd ning andmed on raskesti mõistetavad ja seostatavad</t>
  </si>
  <si>
    <t>EELIS-väliste andmebaaside (KESE, PlutoF) liidestus, seire ja inventuuride välitöövahendi arendamine, EELISE kaitsekorralduse ploki edasiarendus, EELIS analüütika täiendused (kõik tööd Šveitsi-Eesti koostööprogrammi rahastus).</t>
  </si>
  <si>
    <t>2024-2026 süsteemidevaheliseks andmevahetuseks vajalikud liidesed
2026-2027 kaitsealade majandamise tõhususe hindamise plokk 
2027 välitööde tööriist</t>
  </si>
  <si>
    <t>KliM, KeMIT</t>
  </si>
  <si>
    <t xml:space="preserve">KMH digipöörde juhtimine valitsemisalas. </t>
  </si>
  <si>
    <t>KMH digipöörde projektijuhtimine KliMis ja KeMITis.</t>
  </si>
  <si>
    <t xml:space="preserve">2023. a lõpuks on värvatud digipöörde projektijuhid KliMi ja KeMITisse. Kogu digipöörde ajaks on tagatud KMH digipöörde tõhus ja tulemuslik juhtimine. </t>
  </si>
  <si>
    <t xml:space="preserve">Maksumus on kujunenud sõlmitud töölepingute alusel ja vastavalt tööturu palgatasemele. </t>
  </si>
  <si>
    <t>Personalikulu on hetkel tagatud digipöörde tegevuste lõpuni. Lõpp-faasis on selge, kas jätkurahastus nt RES-ist on vajalik või mitte.</t>
  </si>
  <si>
    <t xml:space="preserve">Pole võimalik kiiresti leida KMHsid/KSHsid ja nendest infot, nt häiringute, kaasnevate mõjude vms osas, et neid kasutada uute KMHde/KSHde koostamisel ja otsuste tegemisel, nt lubade andmisel </t>
  </si>
  <si>
    <t>Taastuvenergiat puudutavate
KMH ja KSH aruannete
digitaliseerimine (RePower)</t>
  </si>
  <si>
    <t xml:space="preserve">Taastuvenergeetika KMH/KSH aruannete ja nendega seotud uuringute koondamine ja digitaliseerimine (masinloetavaks muutmine). Esimesena teostatakse ärianalüüs. Arenduse esimene etapp hõlmab üksnes taastuvenergia projektide KMH/KSHsid ja seotud uuringuid. Seejuures peetakse silmas perspektiivi projekti tulemusi hiljem rakendada ka teiste projektitüüpide KMHdele/KSHdele. </t>
  </si>
  <si>
    <t>Klim EEO/KeMIT</t>
  </si>
  <si>
    <t>Klim EEO (EHR)</t>
  </si>
  <si>
    <t>Ehitiste eluringi menetluskeskkonna üleval pidamine, Ehitiste eluringi protsesside digitaliseerimine</t>
  </si>
  <si>
    <t>Ehitisregistris ei ole arendatud menetlusi ja täiendatud juhiseid taastuvenergia projektide kiirendamiseks (sh ühendloa ja KMH menetluse jaoks).</t>
  </si>
  <si>
    <t>Ehitisregistri arendus meretuulepargi ühendloa ja KMH menetluste jaoks</t>
  </si>
  <si>
    <t>EHR menetluskeskkonna laiendamine hoonestuslubade menetlemiseks, võimekus 01.07.2024 menetleda meretuulepargi taotluseid EHRis
Keskkonnalubade menetluste analüüs (e-mail -&gt; teenus; dok -&gt; andmed)
Menetluse funktsionaalsuse EHRi menetluskeskkonda toomiseks
Keskkonnalubade aruandlus ja analüütika (liidestamine andmeaidaga)
Liidestamine Kotkasega (x-tee teenused)
Ehitusgiidi täiendamine käsiraamatuks (k.a. protsessi täpsustamine)
Hoonestuse ja keskkonnalubade, giidi protsesside järelarendused ja hooldus (k.a. turvauuend.)</t>
  </si>
  <si>
    <t>Metsanduse arengu suunamine</t>
  </si>
  <si>
    <t>Metsade osas puudub operatiivne ülevaade. Aruandluskohustus on peaaegu olematu ning erinevalt riigimetsadest ei ole erametsade osas toimunud raiete ja üldiselt metsa kohta ülevaadet.</t>
  </si>
  <si>
    <t>Reaalajamajanduse metsaprojekt. Operatiivne raieinfo</t>
  </si>
  <si>
    <t>2023. aastal on läbi viidud valdkonda ja metsaaruandlust kaardistav uuring. Vastu on võetud kaugseire abil metsamuutuste tuvastamise pilootprojekti I etapp. 2024. aastal on kaugseire pilootprojekt vastu võetud. 2024. aastal välja töötatud prototüüp raadamismääruse aruandluse osas andmepõhisele aruandlusele üleminekuks. 2025. aastal kolm planeeritud tegevussuunda: metsaandmete osas täiendavate kaugseirelahenduste piloteerimine, metsa inventeerimisandmete parendamine uudsete tehnoloogiate ja kaugseire abil ning keskkonnaaruandluse osas andmepõhisele aruandlusele ülemineku võimaldamiseks tegevused.</t>
  </si>
  <si>
    <t>Keskkonnakorraldus- ja ringmajanduspoliitika kujundamine (KliM), Tervikveemajanduse korraldamine;  Energeetika ja maavarad(KliM)</t>
  </si>
  <si>
    <t>Täna on KOTKASes erinevad objektid eraldi registrites ning puudub tervik ülevaade käitistest, nendega seotud objektidest ning kohustustest. Puudub võimalus lihtsalt ja kiirelt saada ülevaade käitiste paiknemisest ja tegevusest ning nendega seotud erinevatest analüüsidest, mida saaks erinevates protsessides aluseks võtta. Näiteks aruandlus, sisend KMHsse jm.</t>
  </si>
  <si>
    <t>Andmepõhine jäätmete, õhu- ja veearuandlus</t>
  </si>
  <si>
    <t xml:space="preserve">Taustainfo: 2022/2023 valmis täiendatud versioon käitiste registri arendusdokumendist. Registri arendus on eelduseks ja vajalik tagamaks, et oleks võimalik õhk-vesi-jäätmed minna üle andmepõhisele aruandlusele, sh tagades parem andmete kvaliteet ja väiksem halduskoormus
2024/2025. Arendus jaotatakse kahte etappi, millest esimene on keskkonnaloa ja registreeringu vormide täiendamine ja sidumine käitise objektiga; automaatne andmesiire käitise registriga loa ja registreeringu muutmisel, käitiste registri andmemudeli laiendamine sh kõikide käitise registri alamobjektide kajastamine (veehaarded, väljalaskmed, puhastid, jäätmekäitluskohad jpm); käitiste registrisse andmesiire olemasolevate lubade ja registreeringute pealt (ühekordne tegevus); LÜs kirjeldatud interaktiivne kaardivaade käitise ja temaga seotud objektide kohta.
2026/2027. Teises etapis lisanduksid RTE eksperimentaalarenduste raames piloodi tulemuste realiseerimine (töölauad, visuaalid, käitistepõhised lahendused jmt).
</t>
  </si>
  <si>
    <t>nok</t>
  </si>
  <si>
    <t xml:space="preserve">Esmane maksumus on kujundatud tuginedes varasemale sarnase mahuga tööle. Olemasolev raamtlepingu partner hakkab neid töid teostama. Vajadusel täpsustame edaspidi maksumust. </t>
  </si>
  <si>
    <t>KOTKASe jätkusuutlikkuse kulud on tagatud olemasoleva eelarve vahenditega. Plaanitavad tegevused ei oma KEMITi hinnangul olulist mõju jätkusuutlikkuse tagamise praeguste kuludega võrreldes.</t>
  </si>
  <si>
    <t>Ühtses keskkonnaotsuste infosüsteemis on mitmeid funktsionaalsuseid, mis põhjustavad teenusega seotud halduskoormust loa omajale, näiteks mõnel juhul dubleerivate andmete esitamine või ebaselged taotluse vormid. Lisaks halduskoormuse ennetamiseks on vaja arendada KOTKASesse uus teenus - teise kauplemissüsteemi loa taotlemine.</t>
  </si>
  <si>
    <t>KOTKAS halduskoormust vähendavate funktsionaalsuste lisamine.
2024 arendatakse järgmisi teenuseid ja funktsionaalususi:
- Aruandlusega seotud halduskoormuse vähendamisega seotud väikearendused
- Loa taotluse vormidega seotud väikearendused, et taotlejal oleks selgem milliseid andmeid esitada ning dubleervate andmete esitamise vähendamine (nt andmete kandumine vormide vahel) taotluses
- Jäätmevaldkonda reguleerivate keskkonnakaitselubade taotluste juurde automaatse finantstagatise suuruse arvutuse loomine
- HKS 2  loa (teise kauplemissüsteemi luba) taotlemise ja väljastamise arendamine KOTKASesse. Uus teenud on seotud Euroopa Parlamendi ja nõukogu direktiivi üle võtmisega, millega luuakse liidus kasvuhoonegaaside lubatud heitkoguse ühikutega kauplemise süsteem.</t>
  </si>
  <si>
    <t xml:space="preserve">Esmane maksumus on kujundatud tuginedes varasemale sarnase mahuga tööle. Olemasolev raamlepingu partner hakkab neid töid teostama. </t>
  </si>
  <si>
    <t>KMH teenuse arenduste ärianalüüsid</t>
  </si>
  <si>
    <t>KMH teenusedisainis selgub, millised andmed ja kust peavad olema kättesaadavad. 2025. aastal on koostatud (digi)arenduste ärianalüüsid (täpne sisu selgub teenusedisaini - rida 45 - tulemusena).</t>
  </si>
  <si>
    <t xml:space="preserve">Esmane maksumus on kujundatud tuginedes varasemale sarnase mahuga tööle. Täpne maksumus selgub peale hankeid. </t>
  </si>
  <si>
    <t>Ärianalüüsid ei eelda jätkusuutlikkuse kulusid. Selle käigus selgub kuidas tuleb olemasolevate teenustega edasi tegeleda ja/või milliseid uusi teenuseid luua. Peale seda saame öelda, kas jätkusuutlikkuse kulusid on vaja või mitte.</t>
  </si>
  <si>
    <t>1.1.1. Üleminek sündmuspõhistele ja proaktiivsetele teenustele</t>
  </si>
  <si>
    <t>1. Baaseelarve tegevus, mis sisaldab jätkusuutlikkuse kulusid ja need on samal real välja toodud</t>
  </si>
  <si>
    <t>II: Ühenduvus</t>
  </si>
  <si>
    <t>1.1.2. Krativäeline riik</t>
  </si>
  <si>
    <t>II: küberruumi hoidmine, arendamine ja juurutamine usaldusväärse ja turvalisena</t>
  </si>
  <si>
    <t>+km</t>
  </si>
  <si>
    <t>2. Tegevus on jätkusuutlikkuse kulu (baaseelarve, RES lisataotlus, muu allikas)</t>
  </si>
  <si>
    <t xml:space="preserve">III: Küberturvalisus </t>
  </si>
  <si>
    <t>III: teadlikkuse tõstmine</t>
  </si>
  <si>
    <t>RES IKT (vaja juurde taotleda)</t>
  </si>
  <si>
    <t>3. SF tegevus, mis vajab jätkusuutlikkuse kulusid ja need on eraldi real välja toodud</t>
  </si>
  <si>
    <t>1.1.4. Roheline digiriik</t>
  </si>
  <si>
    <t>Reserv (SR)</t>
  </si>
  <si>
    <t>1.2.3. Tulevikukindlad digiriigi platvormid</t>
  </si>
  <si>
    <t>3. teadlikkuse tõstmine</t>
  </si>
  <si>
    <t>1.2.4. Keskselt osutatud IT-alusteenused</t>
  </si>
  <si>
    <t>1.2.5. Uute lähenemisviiside pidev katsetamine</t>
  </si>
  <si>
    <t>1.2.6. Avatud innovatsioon ja digiriigi kogukonna arendamine</t>
  </si>
  <si>
    <t>1.2.7. Avaliku sektori digimuutuste võimendamine</t>
  </si>
  <si>
    <t>1.2.8. Sihitud väliskoostöö</t>
  </si>
  <si>
    <t>2.1. Ajakohane ja ettevaatav õigusruum</t>
  </si>
  <si>
    <t>2.2. Juurdepääsuvõrkude väljaarendamine</t>
  </si>
  <si>
    <t>2.3. 5G- ja 6G-baastaristu arendamine</t>
  </si>
  <si>
    <t>Olemasolevad vahendid</t>
  </si>
  <si>
    <t>2.4. Uudsete sisu- ja äriteenuste arendus</t>
  </si>
  <si>
    <t>3.1. Ajakohane küberturvalisuse riiklik korraldus</t>
  </si>
  <si>
    <t>3.2. Suundumiste, riskide ja mõjude analüüsivõime</t>
  </si>
  <si>
    <t>3.3. Suurem küberturvalisuse tagamise võimekus</t>
  </si>
  <si>
    <t>Valdkonna digipööre</t>
  </si>
  <si>
    <t>Kokku</t>
  </si>
  <si>
    <t>Puudu olev jätkusuutlikkuse RES rahastus</t>
  </si>
  <si>
    <t>Algtase</t>
  </si>
  <si>
    <t>Lõpptase</t>
  </si>
  <si>
    <t>Lõpptase 2030</t>
  </si>
  <si>
    <t>Panustab arengukava suundadesse</t>
  </si>
  <si>
    <t>Meetme toetatavad tegevused</t>
  </si>
  <si>
    <t>Algatuse nimi</t>
  </si>
  <si>
    <r>
      <t xml:space="preserve">Kalkulatsioon ja allika põhjendus
</t>
    </r>
    <r>
      <rPr>
        <sz val="11"/>
        <color theme="1"/>
        <rFont val="Calibri"/>
        <family val="2"/>
        <charset val="186"/>
        <scheme val="minor"/>
      </rPr>
      <t>Võimalusel kirjeldada siin lahtris, kui on põhjalikum tabeli kujul kalkulatsioon, siis see tuua välja eraldi Exceli lehel ja siin vastava rea lahtris sellele viidata.</t>
    </r>
  </si>
  <si>
    <t>Kommentaar</t>
  </si>
  <si>
    <t>2023 eelarve täitmine</t>
  </si>
  <si>
    <t>2023 täitmise aruanne / sisu kirjeldus / põhjendused</t>
  </si>
  <si>
    <t>Täita kõikide ridade puhul.
Kui mitme aastane tegevus/projekt, siis kirjutada välja vähemalt 2023. aasta tulemus ja lõpptulemus.</t>
  </si>
  <si>
    <t>Anda hinnang, kas on vajadus äri-, andmete-, arhitektuuri-, või muu paneeli järele</t>
  </si>
  <si>
    <t>Seireküsimused (SF tegevustele):
1. Mis sai 2023. aastal tehtud?
2. Mis jäi 2023. aastal tegemata? Miks jäi tegemata?
3. Kas tegemata jäänud tegevus jäetaksegi tegemata, või lükkub edasi järgmisse perioodi?
4. Mis oli paneeli (andme-, äri, arhitektuuri-) tagasiside ja kas paneeli nõuded on täidetud?
5. Mis ettevalmistavaid tegevusi tehti 2023. aastal 2024, või hiljem algavate algatuste/tegevuste tarvis?
6. Mida on jõutud teha 2024. aasta alguses?</t>
  </si>
  <si>
    <t>Keskkonnaministeerium</t>
  </si>
  <si>
    <t>KeM</t>
  </si>
  <si>
    <t>Keskkonnakorraldus- ja ringmajanduspoliitika kujundamine (KeM)</t>
  </si>
  <si>
    <t>2023: Loodud on andmepõhisel aruandlusel toimiva jäätmearuandluse teenuse kirjeldus ning seda teenust on katsetatud (Excel, XML, rest API vms) kogu kasutajateekonnal ja võimalusel mitme erineva teenuse kasutajaga. Eksperimentaal-arenduste hange on läbi viidud ja leping sõlmitud. 2024: Valmivad eksperimentaalarendused andmepõhise aruandluse vastu võtmiseks ja andmete ärianalüütika töölaudadel kasutamiseks. Koostatakse tegevuskava kogu jäätmearuandluse üle viimiseks reaalajamajanduse andmepõhisele mudelile.</t>
  </si>
  <si>
    <t>Telliti erinevaid alusanalüüse ning viidi läbi eksperimentaalarendused jäätmete, pakendi ja vee projektides.</t>
  </si>
  <si>
    <t>Ruumiandmete 3D andmeplatformi ja kuvamise ärianalüüs</t>
  </si>
  <si>
    <t>2023. a lõpuks valmib analüüs Eesti elu- ja looduskeskkonna 3D digitaalse mudeli (Geo3D) loomise ning vastava kaardi- ja ruumiandmete digiteenuste platvormi väljaarendamise kohta koos tegevuskavaga.</t>
  </si>
  <si>
    <t>2024 alustatakse Geo3D IT platvormi loomisega, II etapp (täpne sisu selgub analüüs - rida 35 - tulemusena).</t>
  </si>
  <si>
    <t>1. -
2. -
3. -
4. -
5. Ettevalmistavad tegevused (pole SF vahendid). Geo3D:  Ärianalüüs valmis 2023 aasta lõpuks. 2023 rohkem tegevusi ei tehtud. AKS: Aprillis 2023 valmis AKS-i ärianalüüs. Sõlmitud on raamhange „Aadresside ja kohanimede süsteemi (AKS) arendused 2023-2026“. 2023 on tehtud Arhitektuuri kirjeldus ja Projektiplaan. 
6. Ettevalmistavad tegevused (pole SF vahendid). Geo3D: 2024 on alustatud kaardiliideste töödega. Tellitud on EHR 3D koodi ja XGIS koodi refaktoorimine nende  lisamiseks e-riigi koodivaramusse lisamiseks. XGIS tööd valmivad mai lõpuks, EHR augustis. Olemas raamhange kaarditeenuste platvormi uuendamiseks. 
AKS: Raamhankest on tegemisel AKS nõuete analüüs koos täpsustatud projektiplaaniga, valmib juuni 2024.</t>
  </si>
  <si>
    <t>Geo3D IT platvormi loomine, I etapis 2023 alustatakse kohanimedega seonduva funktsionaalsuse realiseerimisega</t>
  </si>
  <si>
    <t>Keskkonnamõju tõhusa maandamise meetmete rakendamine (KeM)</t>
  </si>
  <si>
    <t>Keskkonnamõju hindamise teenuse disain</t>
  </si>
  <si>
    <t>2023. a lõpuks on valminud KMH teenuse disain. Lõpptulemusena on KMH teenus disainitud digiühiskonna nõuetega kooskõlas.</t>
  </si>
  <si>
    <t>Tegevuskava tabelis on selle koha peal digipööret toetav tegevus "Rohepöörde alusandmestiku iduettevõtluse toetuseks ette valmistamine". Seireinfot KMH teenusedisaini osas vt rida 45. 
2023: 1) metsanduse andmete andmelattu laadimise arendused, nende andmete baasil loodi andmeletid ja avalikud töövihikud, samuti avaandmete jagamiseks tehniline valmisolek. Tulemused on nähtavad: https://keskkonnaportaal.ee/et/teemad/mets/metsainfo-hetkeseis
2) Eesti Looduse infosüsteemi (EELIS) andmelattu laadimise arendused, nende andmete baasil loodi andmeletid ja avalikud töövihikud. Tulemused on nähtavad Keskkonnaportaalis, nt: https://keskkonnaportaal.ee/et/jahiaastate-k%C3%BCttimisstatistika
3) Eelpoolnimetatud tööde teostamiseks soetasime Tableau Creator litsentse.</t>
  </si>
  <si>
    <t>KeM, KeMIT</t>
  </si>
  <si>
    <t>KMH digipöörde projektijuhtimine KeMis ja KeMITis.</t>
  </si>
  <si>
    <t xml:space="preserve">2023. a lõpuks on värvatud digipöörde projektijuhid KeMi ja KeMITisse. Kogu digipöörde ajaks on tagatud KMH digipöörde tõhus ja tulemuslik juhtimine. </t>
  </si>
  <si>
    <t>Tegevuskava tabelis on selle koha peal digipööret toetav tegevus "EELIS-e avaandmed (avaandmete SO reserv)". Seireinfot KMH digipöörde projektijuhtide osas vt rida 49.
2023: Andmelaost keskkonnaandmete API-de loomine, et andmeid automatiseeritult  ja masinloetavalt avalikustada avaandmete portaalis direktiivi nõuetele vastavalt.</t>
  </si>
  <si>
    <t>Looduskaitsepoliitika kujundamine ja rakendamine (KeM)</t>
  </si>
  <si>
    <t>2025-2026: Välja on arendatud EELISe tuumikosa (objektide haldus jne), kaardirakendus, välitöövahend ja kaitsekorralduskavade haldus</t>
  </si>
  <si>
    <t>Tegevused alates 2025.</t>
  </si>
  <si>
    <t>2023-2024: Valminud on liikide, liigi vaatluste, liigi leiukohtade, kaitstavate alade ja inv elupaikade haldus ning peamised funktsionaalsused</t>
  </si>
  <si>
    <t>Tegevuse käigus alustati liikide ja elupaikadega seotud andmebaasi EELIS arendustöid. Alustati liiginimede, liigi vaatluste, kaitsealuste ja võõrliikide leiukohtade andmestike ning nende andmestike haldamiseks, avalikustamiseks ja andmevahetuseks minimaalselt vajalike funktsionaalsuste välja töötamisega.</t>
  </si>
  <si>
    <t>Keskkonnaamet</t>
  </si>
  <si>
    <t xml:space="preserve">2023. a lõpuks on valminud analüüsid teavitamise arendusteks. 2024. a lõpuks toimub maaomanike teavitamine kaitstavatest loodusobjektidest ,liigi leiukohtadest, Natura 2000 elupaikadest  ning rahvusvahelistest  aladest, samuti teavitamine vääriselupaikadest ja toetuse aladest.
</t>
  </si>
  <si>
    <t>1. -
2. -
3. -
4. -
5. Keskkonnaamet alustas koostöös Kliimaministeeriumiga II ja III kaitsekategooria liikide elupaiku omavate maaomanike teavitamiseks vajalike tingimuste ja nõuete analüüsi. Selle käigus tehti esialgne kaardistus, millisel puhul on vaja maaomanikule teavitus kaitsealuse liigi esinemise kohta saata, millised andmed on selleks vajalikud, milline võiks olla teavituste sisu ja edastamise protsess ning kes on selle protsessi osapooled ja vastutavad.
6. 2024. aastal piloteeriti maaomanike massteavitamist käepäraste töövahenditega (kontoritarkvara), et saada kogemus ja näha, milline on sihtgrupi tagasiside. Piloodi tulemustele toetutakse ärinõuete kirjeldamisel. Senised tegevused ei ole nõudnud oluliselt ressurssi, st tegevusi tehti nulleelarve ja oma tööjõuga. Aasta teises pooles on kavas alustada teavitustega seotud andmestike kavandamist ja realiseerimist EELISes SF vahenditest.</t>
  </si>
  <si>
    <t xml:space="preserve">1. KMH teenusedisainiga seotud tegevusi 2023. aastal ei tehtud. 
2. Tegevuskava kinnitamine toimus augustis 2023, peale seda värvati digipöörde projektijuhid KliMi ja KeMITisse (asusid tööle jaanuaris 2024).  
3. KMH teenusedisain viiakse läbi perioodil 2024-2025. 
4. - 
5. Värvati digipöörde projektijuhid KliMi ja KeMITisse. 
6. KMH teenusedisain jaoks vajaliku sisulise ettevalmistamisega alustati, kui dipöörde projektijuhid KeMi ja KeMITisse said värvatud 2024. a jaanuaris. Koostatud on hankematerjalid, hange on avalikustatud riigihangete registris (pakkumuste esitamise tähtaeg 09.05.2024).  </t>
  </si>
  <si>
    <t>Algab 2024</t>
  </si>
  <si>
    <t>Tegevused alates 2024.</t>
  </si>
  <si>
    <t>Keskkonnaseire andmete kogumise ja avalikustamise infosüsteemi (KESE) jõudlus ja kasutajadisain on ajale jalgu jäänud</t>
  </si>
  <si>
    <t>2023. a lõpuks on loodud KESE automaatsed andmevahetused  partnersüsteemidega. 2024. a lõpuks on loodud nüüdisaegsed tööriistad andmetega töötamiseks.</t>
  </si>
  <si>
    <t>2023.a lõpu seisuga on KESE-s loodud täiendav tööriist andmete korrastamise lihtsustamiseks (seiretöö alla salvestatud andmete hulgi muutmine/kustutamine).</t>
  </si>
  <si>
    <t>EELISE kaitsekorralduse ploki edasiarendus (Šveitsi rahastus), EELIS analüütika täiendused, EELIS-väliste andmebaaside (JAHIS, PlutoF) liidestus, vajadusel ja võimalusel arendused Keskkonnaportaalis</t>
  </si>
  <si>
    <t>2023-2027. IT arendustega alustatakse 2024. Loodud süsteemidevahelised liidestused, vähendatud käsitööd, andmete liikumine on muutunud operatiivsemaks, andmed on avalikkusele kättesaadavad, kergesti mõistetavad ja kasutatavad</t>
  </si>
  <si>
    <t>1. Toimus värbamisprotsess KLiMi ja KeMITisse digipöörde projektijuhi leidmiseks.  
2. Tegevuskava kinnitamine toimus augustis 2023, peale seda värvati digipöörde projektijuhid KliMi ja KeMITisse. Protsess oli niivõrd pikke, et projektijuhid ei jõudnud asuda tööle 2023. aastal. 
3. Projektijuhid asusid tööle jaanuaris 2024.
4. - 
5. Värvati digipöörde projektijuhid KliMi ja KeMITisse. 
6. Toimub sisuline projektijuhtimise töö.</t>
  </si>
  <si>
    <t>1. Tegevus sisaldab jätkusuutlikkuse kulusid ja need on samal real välja toodud.</t>
  </si>
  <si>
    <t>2. Tegevus on jätkusuutlikkuse kulu</t>
  </si>
  <si>
    <t>3. Tegevus, mis vajab jätkusuutlikkuse kulusid ja need on eraldi real välja toodud</t>
  </si>
  <si>
    <t>4. Tegevus, mis vajab jätkusuutlikkuse kulusid, aga neid pole välja arvutatud ja eraldi real välja toodud</t>
  </si>
  <si>
    <t>5. Tegevus, mis ei vaja jätkusuutlikkuse kulusid.</t>
  </si>
  <si>
    <t>Kliimaministeeriumi valdkondlik digipööre</t>
  </si>
  <si>
    <t>Panus Eesti 2035 näitajatesse: Sooline võrdõiguslikkus, hoolivus ja koostöömeelsus, ligipääsevatus, KOV rahulolu teenusega</t>
  </si>
  <si>
    <t>Seos DA 2030 arengukavaga -peab olema välja toodud DA 2030 rahulolu mõõdik ning metoodika, kuidas parim kasutajakogemus saavutatakse.</t>
  </si>
  <si>
    <t xml:space="preserve">Seos vastava valdkonna arengukavaga </t>
  </si>
  <si>
    <t>Tegevuse seos rakenduskava poliitikaeesmärk 1 „Nutikam Eesti“ erieesmärgi „digitaliseerimisest kasu toomine kodanike, ettevõtjate, teadusasutuste ja avaliku sektori asutuste jaoks"  kasusaajaga</t>
  </si>
  <si>
    <t>Tegevuse põhjendatus - tegevus on seotud TAT eesmärkide ja tulemuste saavutamisega ning on läbinud koordineerija nõustamise kontroll-lehtede alusel</t>
  </si>
  <si>
    <t>Tegevuse kuluefektiivsus -tegevuse hinnastamisel on arvestatud parimaid praktikaid ja üldist tava (nt hangete raamlepingu hindasid, personalil Fontese uuringuid jms)</t>
  </si>
  <si>
    <t>Tegevuse elluviija suutlikkus tegevust ellu viia - arvestatud on elluviija või partneri varasemat kogemusi ja võimekust</t>
  </si>
  <si>
    <t>Elluviija: Kliimaministeerium</t>
  </si>
  <si>
    <t>x</t>
  </si>
  <si>
    <t>2. Küberruumi hoidmine, arendamine ja juurutamine usaldusväärse ja turvalisena</t>
  </si>
  <si>
    <t>3. Teadlikkuse tõstmine (teadlikkuse tõstmine punktides 3.1.1., 3.1.2. ja 3.1.4. nimetatud tegevuste osas, sealhulgas elluviija ja partnerite teadlikkuse tõstmine )</t>
  </si>
  <si>
    <t>4. Muu digipöördega seotud otsene kulu (valdkondliku digipöörde elluviimisega seotud tegevused)</t>
  </si>
  <si>
    <t>EELARVE KOKKU</t>
  </si>
  <si>
    <t>2023
algtase</t>
  </si>
  <si>
    <t>2024
sihttase</t>
  </si>
  <si>
    <t>2025
sihttase</t>
  </si>
  <si>
    <t>2026
sihttase</t>
  </si>
  <si>
    <t>2027
sihttase</t>
  </si>
  <si>
    <t>2028
sihttase</t>
  </si>
  <si>
    <t>2029
sihttase</t>
  </si>
  <si>
    <t>2030
lõpptase</t>
  </si>
  <si>
    <t>Valdkondliku digipöörde tegevuskava – Kliimaministeerium</t>
  </si>
  <si>
    <r>
      <t>Digipöörde eesmärk:</t>
    </r>
    <r>
      <rPr>
        <sz val="11"/>
        <color theme="1"/>
        <rFont val="Calibri"/>
        <family val="2"/>
        <charset val="186"/>
        <scheme val="minor"/>
      </rPr>
      <t> </t>
    </r>
  </si>
  <si>
    <t xml:space="preserve">Digipöörde eesmärgiks on keskkonnamõju hindamise teenuse kaasajastamine digiühiskonna toimimisele vastavaks – teenus on kiire, automatiseeritud, kasutajakeskne ja andmepõhine. KMH teenuse kasutamise võimekus peab oluliselt tõusma. </t>
  </si>
  <si>
    <r>
      <t>Digipöörde tegevuskava eesmärk:</t>
    </r>
    <r>
      <rPr>
        <sz val="11"/>
        <color theme="1"/>
        <rFont val="Calibri"/>
        <family val="2"/>
        <charset val="186"/>
        <scheme val="minor"/>
      </rPr>
      <t> </t>
    </r>
  </si>
  <si>
    <t xml:space="preserve">Digipöörde eesmärk kuni 2025 aasta lõpuni on: 
1. teenusedisaini protsessi selgitada välja, milline peab olema digiühiskonna nõuetele vastav KMH teenus, sh milliseid sisu- ja menetlusnõudeid on vaja muuta ning millised andmed ja kust peavad olema kättesaadavad, et KMH teenus oleks võimalusel kaks korda kiirem ja kvaliteetsem. 
2. ärianalüüside protsessides selgitada välja, kuidas lahendada digiarendused, et KMH teenus oleks võimalusel kaks korda kiirem ja kvaliteetsem. 
3. tegevuskavas nimetatud digiarenduste elluviimine KMH teenuse parendamiseks.    
   </t>
  </si>
  <si>
    <t xml:space="preserve">Kliimaministeerium valdkondliku digipöörde 2023-2024 maksumus ilma käibemaksuta: </t>
  </si>
  <si>
    <r>
      <t>Kokku</t>
    </r>
    <r>
      <rPr>
        <sz val="11"/>
        <rFont val="Calibri"/>
        <family val="2"/>
        <charset val="186"/>
        <scheme val="minor"/>
      </rPr>
      <t> </t>
    </r>
  </si>
  <si>
    <r>
      <t>2023</t>
    </r>
    <r>
      <rPr>
        <sz val="11"/>
        <rFont val="Calibri"/>
        <family val="2"/>
        <charset val="186"/>
        <scheme val="minor"/>
      </rPr>
      <t> </t>
    </r>
  </si>
  <si>
    <r>
      <t>2024</t>
    </r>
    <r>
      <rPr>
        <sz val="11"/>
        <rFont val="Calibri"/>
        <family val="2"/>
        <charset val="186"/>
        <scheme val="minor"/>
      </rPr>
      <t> </t>
    </r>
  </si>
  <si>
    <r>
      <t>Olemasolevad vahendid</t>
    </r>
    <r>
      <rPr>
        <sz val="11"/>
        <rFont val="Calibri"/>
        <family val="2"/>
        <charset val="186"/>
        <scheme val="minor"/>
      </rPr>
      <t> </t>
    </r>
  </si>
  <si>
    <r>
      <t>SF 2021-2027</t>
    </r>
    <r>
      <rPr>
        <sz val="11"/>
        <rFont val="Calibri"/>
        <family val="2"/>
        <charset val="186"/>
        <scheme val="minor"/>
      </rPr>
      <t> </t>
    </r>
  </si>
  <si>
    <r>
      <t>RES 2024-2027</t>
    </r>
    <r>
      <rPr>
        <sz val="11"/>
        <rFont val="Calibri"/>
        <family val="2"/>
        <charset val="186"/>
        <scheme val="minor"/>
      </rPr>
      <t> </t>
    </r>
  </si>
  <si>
    <t>Kliimaministeerium valdkondliku digipöörde 2023-2025 
SF 2021-2027 toetuse summa koos käibemaksuga</t>
  </si>
  <si>
    <r>
      <t>2025</t>
    </r>
    <r>
      <rPr>
        <sz val="11"/>
        <rFont val="Calibri"/>
        <family val="2"/>
        <charset val="186"/>
        <scheme val="minor"/>
      </rPr>
      <t> </t>
    </r>
  </si>
  <si>
    <t>Ministeerium (elluviija) /
partner</t>
  </si>
  <si>
    <t>Rahastuse allikas / meetme tegevus (SF)</t>
  </si>
  <si>
    <t>2023 kokku</t>
  </si>
  <si>
    <t>2024 kokku</t>
  </si>
  <si>
    <t>2025 kokku</t>
  </si>
  <si>
    <t>(EA konto)</t>
  </si>
  <si>
    <t>KOKKU</t>
  </si>
  <si>
    <t>Summa koos käibemaksuga:</t>
  </si>
  <si>
    <r>
      <t>Liikide lõikes</t>
    </r>
    <r>
      <rPr>
        <sz val="10"/>
        <color rgb="FF040C0C"/>
        <rFont val="Calibri"/>
        <family val="2"/>
        <charset val="186"/>
        <scheme val="minor"/>
      </rPr>
      <t>​</t>
    </r>
  </si>
  <si>
    <t>Eelarve täitmine 31.12.2023</t>
  </si>
  <si>
    <r>
      <t>Eelarve</t>
    </r>
    <r>
      <rPr>
        <sz val="10"/>
        <color rgb="FF000000"/>
        <rFont val="Calibri"/>
        <family val="2"/>
        <charset val="186"/>
        <scheme val="minor"/>
      </rPr>
      <t>​</t>
    </r>
  </si>
  <si>
    <r>
      <t>Täitmine</t>
    </r>
    <r>
      <rPr>
        <sz val="10"/>
        <color rgb="FF000000"/>
        <rFont val="Calibri"/>
        <family val="2"/>
        <charset val="186"/>
        <scheme val="minor"/>
      </rPr>
      <t>​</t>
    </r>
  </si>
  <si>
    <r>
      <t>Jääk</t>
    </r>
    <r>
      <rPr>
        <sz val="10"/>
        <color rgb="FF000000"/>
        <rFont val="Calibri"/>
        <family val="2"/>
        <charset val="186"/>
        <scheme val="minor"/>
      </rPr>
      <t>​</t>
    </r>
  </si>
  <si>
    <r>
      <t>Täitmise %</t>
    </r>
    <r>
      <rPr>
        <sz val="10"/>
        <color rgb="FF000000"/>
        <rFont val="Calibri"/>
        <family val="2"/>
        <charset val="186"/>
        <scheme val="minor"/>
      </rPr>
      <t>​</t>
    </r>
  </si>
  <si>
    <t>Kokku​</t>
  </si>
  <si>
    <t>Riigieelarve​</t>
  </si>
  <si>
    <t>Välistoetused​</t>
  </si>
  <si>
    <t>Muud​</t>
  </si>
  <si>
    <r>
      <t>Majandusliku sisu lõikes</t>
    </r>
    <r>
      <rPr>
        <sz val="10"/>
        <color rgb="FF000000"/>
        <rFont val="Calibri"/>
        <family val="2"/>
        <charset val="186"/>
        <scheme val="minor"/>
      </rPr>
      <t>​</t>
    </r>
  </si>
  <si>
    <t>Investeeringud​</t>
  </si>
  <si>
    <t>Tööjõukulud</t>
  </si>
  <si>
    <t>​Majandamiskulud​</t>
  </si>
  <si>
    <t>​Toetused ja muud</t>
  </si>
  <si>
    <t>2024 eelarve</t>
  </si>
  <si>
    <r>
      <t>Liikide lõikes</t>
    </r>
    <r>
      <rPr>
        <sz val="10"/>
        <color rgb="FF000000"/>
        <rFont val="Calibri"/>
        <family val="2"/>
        <charset val="186"/>
        <scheme val="minor"/>
      </rPr>
      <t>​</t>
    </r>
  </si>
  <si>
    <r>
      <t>Majandusliku sisu lõikes</t>
    </r>
    <r>
      <rPr>
        <sz val="10"/>
        <color rgb="FF000000"/>
        <rFont val="Calibri"/>
        <family val="2"/>
        <charset val="186"/>
        <scheme val="minor"/>
      </rPr>
      <t>​</t>
    </r>
  </si>
  <si>
    <t>Personali muutus</t>
  </si>
  <si>
    <r>
      <t>Valitsemisala IKT töötajate arv</t>
    </r>
    <r>
      <rPr>
        <sz val="11"/>
        <color rgb="FF000000"/>
        <rFont val="Raleway"/>
        <charset val="186"/>
      </rPr>
      <t>​</t>
    </r>
  </si>
  <si>
    <t>Töötajate arv ​</t>
  </si>
  <si>
    <t>Kasv​ (%, võrrelduna eelmise aastaga)</t>
  </si>
  <si>
    <t>Seisuga 01.01.2023</t>
  </si>
  <si>
    <t>Seisuga 01.01.2024</t>
  </si>
  <si>
    <t>IKT Personal</t>
  </si>
  <si>
    <t>Täidetud/olemas</t>
  </si>
  <si>
    <t>Infoturbejuht</t>
  </si>
  <si>
    <t>Infoturbespetsialist</t>
  </si>
  <si>
    <t>Projektijuht</t>
  </si>
  <si>
    <t>Küberturbe analüütik</t>
  </si>
  <si>
    <t>Tehnoloogiavaldkonna juht</t>
  </si>
  <si>
    <t>Vanemadministraator</t>
  </si>
  <si>
    <t>Süsteemiadministraator</t>
  </si>
  <si>
    <t>Rakendusadministraator</t>
  </si>
  <si>
    <t>Uute tehnoloogiate juht</t>
  </si>
  <si>
    <t>Tarkvaraarhitekt- arendaja</t>
  </si>
  <si>
    <t>Analüütik</t>
  </si>
  <si>
    <t>Arendaja</t>
  </si>
  <si>
    <t>Arhitekt</t>
  </si>
  <si>
    <t>Taristuvaldkonna juht</t>
  </si>
  <si>
    <t>spetsialist</t>
  </si>
  <si>
    <t>MKM taristu teenuste meeskonnajuht</t>
  </si>
  <si>
    <t>Baastaristu meeskonnajuht</t>
  </si>
  <si>
    <t>Võrguarhitekt-administraator</t>
  </si>
  <si>
    <t>Võrguadministraator</t>
  </si>
  <si>
    <t>Platvormiteenuste meeskonnajuht</t>
  </si>
  <si>
    <t>Turbeteenuste administraator</t>
  </si>
  <si>
    <t>Teenindusvaldkonna juht</t>
  </si>
  <si>
    <t>Spetsialist</t>
  </si>
  <si>
    <t>Direktori asetäitja teenuste alal</t>
  </si>
  <si>
    <t>MKM teenuste konsultant</t>
  </si>
  <si>
    <t>digipöörde tootejuht</t>
  </si>
  <si>
    <t>Väliste teenuste juht</t>
  </si>
  <si>
    <t>süsteemianalüütik -kvaliteedijuht</t>
  </si>
  <si>
    <t>arendaja</t>
  </si>
  <si>
    <t>kasutuskogemuse juht</t>
  </si>
  <si>
    <t>teenuse haldur</t>
  </si>
  <si>
    <t>rakendusadministraator</t>
  </si>
  <si>
    <t>MKM teenuste meeskonnajuht</t>
  </si>
  <si>
    <t>projektijuht</t>
  </si>
  <si>
    <t>Äriteenuste -meeskonnajuht</t>
  </si>
  <si>
    <t>projektijuht -analüütik</t>
  </si>
  <si>
    <t>Teenuse haldur</t>
  </si>
  <si>
    <t>Geo - ja ruumiandmete meeskonnajuht</t>
  </si>
  <si>
    <t>Projektijuht -analüütik</t>
  </si>
  <si>
    <t>GIS spetsialist</t>
  </si>
  <si>
    <t>Andmehalduse - meeskonnajuht</t>
  </si>
  <si>
    <t>Andmeanalüütik</t>
  </si>
  <si>
    <t>Ilmateenistuse meeskonnajuht</t>
  </si>
  <si>
    <t>Järelevalve ja kalanduse meeskonnajuht</t>
  </si>
  <si>
    <t>Maatoimingute meeskonnajuht</t>
  </si>
  <si>
    <t>Dirketori asetäitja administratiivalal</t>
  </si>
  <si>
    <t>Büroojuht-personalispetsialist</t>
  </si>
  <si>
    <t>Jurist</t>
  </si>
  <si>
    <t>Siseprotsesside haldur</t>
  </si>
  <si>
    <t>haldus- ja hankespetsialist</t>
  </si>
  <si>
    <t>peaspetsialist</t>
  </si>
  <si>
    <t>finantsanalüütik</t>
  </si>
  <si>
    <t>Finantsjuht</t>
  </si>
  <si>
    <t>Direktor</t>
  </si>
  <si>
    <t>NB! Tabelis tuua välja valitsemisala kõik IKT ametikohad. Vajadusel lisada ridu juurde.</t>
  </si>
  <si>
    <t>Andmeturve</t>
  </si>
  <si>
    <t>Analüütik (teabe)</t>
  </si>
  <si>
    <t>Arvutigraafika</t>
  </si>
  <si>
    <t>Andmeanalüüs</t>
  </si>
  <si>
    <t>Juhtimine</t>
  </si>
  <si>
    <t xml:space="preserve">Andmeanalüüs ja -seire </t>
  </si>
  <si>
    <t>Konsultandid</t>
  </si>
  <si>
    <t>Andmebaasiadministratsioon</t>
  </si>
  <si>
    <t>Projektijuhtimine</t>
  </si>
  <si>
    <t>Andmehaldur</t>
  </si>
  <si>
    <t>Süsteemiadministratsioon</t>
  </si>
  <si>
    <t>Andmeteadur (teabe)</t>
  </si>
  <si>
    <t>Süsteemianalüüs</t>
  </si>
  <si>
    <t>DEVOPS</t>
  </si>
  <si>
    <t>Süsteemiarhitektuur</t>
  </si>
  <si>
    <t>Haldus</t>
  </si>
  <si>
    <t>Tarkvara programmeerimine</t>
  </si>
  <si>
    <t>Helpdesk</t>
  </si>
  <si>
    <t>Teenuste tugi</t>
  </si>
  <si>
    <t>infoturbe logianalüütik</t>
  </si>
  <si>
    <t>Testimine</t>
  </si>
  <si>
    <t>IS haldur</t>
  </si>
  <si>
    <t>IS ärianalüütik</t>
  </si>
  <si>
    <t>IT analüütik</t>
  </si>
  <si>
    <t>Klienditeenindus</t>
  </si>
  <si>
    <t>küber pääsuhalduste spetsialist</t>
  </si>
  <si>
    <t>Küberinsener</t>
  </si>
  <si>
    <t>küberintsidentide haldur</t>
  </si>
  <si>
    <t>Küberkaitse spetsialist</t>
  </si>
  <si>
    <t>Masinõpe</t>
  </si>
  <si>
    <t>Rakenduse administraator</t>
  </si>
  <si>
    <t>Registripidaja</t>
  </si>
  <si>
    <t>Tarneinsener</t>
  </si>
  <si>
    <t>Teenuseomanik</t>
  </si>
  <si>
    <t xml:space="preserve">Tootejuhtimine </t>
  </si>
  <si>
    <t>Projekti/tegevuse nimi</t>
  </si>
  <si>
    <t>Digipöörde elluviimisega seotud personal tööperede lõikes</t>
  </si>
  <si>
    <t xml:space="preserve">Digipöörde elluviimisega seotud personal tööperede lõikes </t>
  </si>
  <si>
    <t>Mis aastal on plaanis värvata?</t>
  </si>
  <si>
    <t xml:space="preserve">Kas on võtmetähtsusega? </t>
  </si>
  <si>
    <t>Kas töötaja on olemas või tuleb värvata?</t>
  </si>
  <si>
    <t>Aastane palgakulu</t>
  </si>
  <si>
    <t>Või kas roll on plaanis teenusena sisse osta?</t>
  </si>
  <si>
    <t>Teenusena sisse ostmisel maksumus</t>
  </si>
  <si>
    <t>Kui pikaks ajaks inimene värvatakse, roll teenusena sisse ostetakse?</t>
  </si>
  <si>
    <t>Milline on koormus digipöördes?</t>
  </si>
  <si>
    <t>Värvatud või teenusena sisse ostetutud töötaja rahastamise allikas</t>
  </si>
  <si>
    <t>Lisainfo</t>
  </si>
  <si>
    <t>("2a tegevuskava" lehe J veerg)</t>
  </si>
  <si>
    <t>(Tööpere nimetus, iga töötaja eraldi real)</t>
  </si>
  <si>
    <t>(Tööpere taseme number)</t>
  </si>
  <si>
    <t>(Tööpere nimetuse täpsustav selgitus)</t>
  </si>
  <si>
    <t>(märkida x-ga)</t>
  </si>
  <si>
    <t>(Jah/Ei)</t>
  </si>
  <si>
    <t>(On olemas / Tuleb värvata
tööjõukulu, 50)</t>
  </si>
  <si>
    <t>(olemasolev töötaja, või värvatav)</t>
  </si>
  <si>
    <t>(Jah / EI
majandamiskulu, 55)</t>
  </si>
  <si>
    <t>Kui lühiajaline (alla aasta), siis kogu maksumus, kui pikemaajaline (üle 1 aasta), siis aasta maksumus)</t>
  </si>
  <si>
    <t>(kuuks ajaks, aastaks, kogu digipöörde ajaks, jne)</t>
  </si>
  <si>
    <t>(% tööajast)</t>
  </si>
  <si>
    <t>(Baaseelarve/SF)</t>
  </si>
  <si>
    <t>1. KMH digipöörde projektijuhtimine KliMis ja KeMITis
2. Keskkonnamõju hindamise teenusedisain
3. KMH teenuse arenduste ärianalüüsid</t>
  </si>
  <si>
    <t>Jah</t>
  </si>
  <si>
    <t>On olemas</t>
  </si>
  <si>
    <t>Ei</t>
  </si>
  <si>
    <t>-</t>
  </si>
  <si>
    <t>Kogu digipöörde ajaks</t>
  </si>
  <si>
    <t>SF</t>
  </si>
  <si>
    <t>Digipöörde koordineerimine</t>
  </si>
  <si>
    <t>Digipöörde IT tegevuste juhtimine</t>
  </si>
  <si>
    <t>1. KMH digipöörde projektijuhtimine KliMis ja KeMITis
2. KMH teenuse arenduste ärianalüüsid</t>
  </si>
  <si>
    <t>Tuleb värvata</t>
  </si>
  <si>
    <t>Jah/Ei</t>
  </si>
  <si>
    <t>Kasutajakogemuse juhtimine digipöörde läbiviimise ajal</t>
  </si>
  <si>
    <t>Tähtajatu</t>
  </si>
  <si>
    <t>Andmepõhine jäätmete, õhu- ja veearuandlus (KOTKAS käitisteregistri arendused)</t>
  </si>
  <si>
    <t>Andmepõhine jäätmete, õhu- ja veearuandlus (KOTKAS funktsionaalsuse arendused)</t>
  </si>
  <si>
    <t>AKS tööd 2024</t>
  </si>
  <si>
    <t>Geo3D tööd 2024</t>
  </si>
  <si>
    <t>Tööde jaotus gruppideks / võimalikud minihanked</t>
  </si>
  <si>
    <t>kokku</t>
  </si>
  <si>
    <t>koos km-ga</t>
  </si>
  <si>
    <t>Aeg</t>
  </si>
  <si>
    <t>Allikas</t>
  </si>
  <si>
    <t>Nimetus</t>
  </si>
  <si>
    <t>Tunnihind</t>
  </si>
  <si>
    <t>Tunde</t>
  </si>
  <si>
    <t>Maksumus (DP Geo3D) km-ta</t>
  </si>
  <si>
    <t>Kohanimede mooduli ja kasutajaõiguste halduse nõuete analüüs</t>
  </si>
  <si>
    <t>01.03-30.05.2024</t>
  </si>
  <si>
    <t>RES</t>
  </si>
  <si>
    <t>Ärianalüüs: Geo3D kaardi kasutajaliidese stiiliraamat ja kasutajakogemus (UI ja UX)</t>
  </si>
  <si>
    <t>17.06-25.11.2024</t>
  </si>
  <si>
    <t>Ruumiandmed ja kratid (ADS, ÜTRIS, ETAK...)</t>
  </si>
  <si>
    <t>01.06.-31.07.2024</t>
  </si>
  <si>
    <t>Detailanalüüs: X-GIS ja EHR 3D kasutajaliideste liitmine (raamhanke alt)</t>
  </si>
  <si>
    <t>26.08-16.12.2024</t>
  </si>
  <si>
    <t>kasutajate moodul, keycloak Gateway. Õiguste teenused</t>
  </si>
  <si>
    <t>01.06.-31.08.2024</t>
  </si>
  <si>
    <t>Geo3D kaardiplatvormi kasutajaliidese arenduse I etapp (raamhanke alt)</t>
  </si>
  <si>
    <t>Administreerimine, logid, andmete migreerimine</t>
  </si>
  <si>
    <t>01.07.- 30.09.2024</t>
  </si>
  <si>
    <t>Põhisüsteem, ADS otsad, kaardirakendus</t>
  </si>
  <si>
    <t>01.07.-30.11.2024</t>
  </si>
  <si>
    <t>KNR menetlus, kaardirakenduse erifunktsionaalsus</t>
  </si>
  <si>
    <t>01.08.-30.11.2024</t>
  </si>
  <si>
    <t>Avalik liides, teenused, X-tee teenused, avalik kaardirakendus</t>
  </si>
  <si>
    <t>01.09.-30.11.2024</t>
  </si>
  <si>
    <t>Komplekstestimine live</t>
  </si>
  <si>
    <t>01.11.-20.12.2024</t>
  </si>
  <si>
    <t xml:space="preserve">Veerg „Algatuse nimi“: 
* - Enne algatusega/tegevusega alustamist tuleb läbida äri- ja või arhitektuuripaneel. 
Veerg: „Rahastuse allikas / meetme tegevus (SF)“: 
1 – (Baaseelarve, RES, VV reserv) – summad kajastatakse ilma käibemaksuta ja käibemaks arvestatakse juurde riigieelarvest; 
2 – (SF, nii 14-20, kui 21-27) – toetuse summad kajastatakse koos käibemaksuga, käibemaks on osa toetusest; 
3 – (RRF) – toetuse summad kajastatakse ilma käibemaksuta, käibemaks lisandub toetusele.  
4 – (muu rahastus) – summad kajastatakse ilma käibemaksuta, elluviija vastutab sõltuvalt rahastusest õige käibemaksu kulude katmise eest. </t>
  </si>
  <si>
    <t>Andmepõhine jäätmete, pakendi-, õhu- ja veearuandlus*</t>
  </si>
  <si>
    <t>Ruumiandmete 3D andmeplatvormi arendus*</t>
  </si>
  <si>
    <t>Andmepõhine jäätmete, õhu- ja veearuandlus*</t>
  </si>
  <si>
    <t>Liisa-Ly Pakosta</t>
  </si>
  <si>
    <t>justiits- ja digiminister</t>
  </si>
  <si>
    <r>
      <t>(allkirjastatud digitaalselt)</t>
    </r>
    <r>
      <rPr>
        <sz val="9"/>
        <color rgb="FF000000"/>
        <rFont val="Calibri"/>
        <family val="2"/>
        <charset val="186"/>
        <scheme val="minor"/>
      </rPr>
      <t> </t>
    </r>
  </si>
  <si>
    <t>Tulenevalt majandus- ja infotehnoloogiaministri 25. augusti 2023. a käskkirjast „Toetuse andmise tingimused valdkondlike digipöörete toetamiseks“ allkirjastan/kinnitan Kliimaministeeriumi keskkonnamõjude hindamise valdkonna digipöörde tegevuskava.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</si>
</sst>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quot;€&quot;"/>
    <numFmt numFmtId="165" formatCode="0.0"/>
    <numFmt numFmtId="166" formatCode="#,##0.0"/>
  </numFmts>
  <fonts count="61" x14ac:knownFonts="1">
    <font>
      <sz val="11"/>
      <color theme="1"/>
      <name val="Calibri"/>
      <family val="2"/>
      <charset val="186"/>
      <scheme val="minor"/>
    </font>
    <font>
      <b/>
      <sz val="11"/>
      <color theme="1"/>
      <name val="Calibri"/>
      <family val="2"/>
      <charset val="186"/>
      <scheme val="minor"/>
    </font>
    <font>
      <sz val="11"/>
      <name val="Calibri"/>
      <family val="2"/>
      <charset val="186"/>
      <scheme val="minor"/>
    </font>
    <font>
      <b/>
      <sz val="11"/>
      <color rgb="FFFF0000"/>
      <name val="Calibri"/>
      <family val="2"/>
      <charset val="186"/>
      <scheme val="minor"/>
    </font>
    <font>
      <sz val="11"/>
      <color rgb="FFFF0000"/>
      <name val="Calibri"/>
      <family val="2"/>
      <charset val="186"/>
      <scheme val="minor"/>
    </font>
    <font>
      <b/>
      <i/>
      <sz val="11"/>
      <color theme="1"/>
      <name val="Calibri"/>
      <family val="2"/>
      <charset val="186"/>
      <scheme val="minor"/>
    </font>
    <font>
      <i/>
      <sz val="11"/>
      <color theme="1"/>
      <name val="Calibri"/>
      <family val="2"/>
      <charset val="186"/>
      <scheme val="minor"/>
    </font>
    <font>
      <sz val="8"/>
      <name val="Calibri"/>
      <family val="2"/>
      <charset val="186"/>
      <scheme val="minor"/>
    </font>
    <font>
      <sz val="12"/>
      <color rgb="FF202020"/>
      <name val="Times New Roman"/>
      <family val="1"/>
      <charset val="186"/>
    </font>
    <font>
      <b/>
      <sz val="10"/>
      <color theme="1"/>
      <name val="Calibri"/>
      <family val="2"/>
      <charset val="186"/>
      <scheme val="minor"/>
    </font>
    <font>
      <b/>
      <sz val="10"/>
      <color rgb="FF202020"/>
      <name val="Calibri"/>
      <family val="2"/>
      <charset val="186"/>
      <scheme val="minor"/>
    </font>
    <font>
      <sz val="11"/>
      <name val="Calibri"/>
      <family val="2"/>
      <charset val="186"/>
    </font>
    <font>
      <i/>
      <sz val="11"/>
      <name val="Calibri"/>
      <family val="2"/>
      <charset val="186"/>
    </font>
    <font>
      <b/>
      <sz val="11"/>
      <name val="Calibri"/>
      <family val="2"/>
    </font>
    <font>
      <b/>
      <sz val="11"/>
      <color theme="1"/>
      <name val="Calibri"/>
      <family val="2"/>
      <scheme val="minor"/>
    </font>
    <font>
      <sz val="11"/>
      <name val="Calibri"/>
      <family val="2"/>
    </font>
    <font>
      <b/>
      <sz val="12"/>
      <name val="Calibri"/>
      <family val="2"/>
    </font>
    <font>
      <b/>
      <sz val="11"/>
      <name val="Calibri"/>
      <family val="2"/>
      <charset val="186"/>
    </font>
    <font>
      <sz val="10"/>
      <name val="Raleway"/>
      <family val="2"/>
    </font>
    <font>
      <sz val="11"/>
      <name val="Calibri"/>
      <family val="2"/>
      <scheme val="minor"/>
    </font>
    <font>
      <sz val="12"/>
      <name val="Calibri"/>
      <family val="2"/>
    </font>
    <font>
      <sz val="11"/>
      <color theme="1"/>
      <name val="Calibri"/>
      <family val="2"/>
      <scheme val="minor"/>
    </font>
    <font>
      <sz val="11"/>
      <color rgb="FF202020"/>
      <name val="Calibri"/>
      <family val="2"/>
      <scheme val="minor"/>
    </font>
    <font>
      <sz val="11"/>
      <color rgb="FF006100"/>
      <name val="Calibri"/>
      <family val="2"/>
      <charset val="186"/>
      <scheme val="minor"/>
    </font>
    <font>
      <sz val="11"/>
      <color theme="1"/>
      <name val="Calibri"/>
      <family val="2"/>
      <charset val="186"/>
      <scheme val="minor"/>
    </font>
    <font>
      <b/>
      <sz val="11"/>
      <color theme="1"/>
      <name val="Calibri"/>
      <family val="2"/>
      <charset val="186"/>
    </font>
    <font>
      <sz val="11"/>
      <color theme="1"/>
      <name val="Calibri"/>
      <family val="2"/>
      <charset val="186"/>
    </font>
    <font>
      <b/>
      <u/>
      <sz val="11"/>
      <color theme="1"/>
      <name val="Calibri"/>
      <family val="2"/>
      <charset val="186"/>
      <scheme val="minor"/>
    </font>
    <font>
      <sz val="11"/>
      <color rgb="FF000000"/>
      <name val="Calibri"/>
      <family val="2"/>
      <charset val="186"/>
      <scheme val="minor"/>
    </font>
    <font>
      <b/>
      <sz val="11"/>
      <color rgb="FF000000"/>
      <name val="Calibri"/>
      <family val="2"/>
      <charset val="186"/>
      <scheme val="minor"/>
    </font>
    <font>
      <b/>
      <sz val="9"/>
      <color theme="1"/>
      <name val="Calibri"/>
      <family val="2"/>
      <charset val="186"/>
      <scheme val="minor"/>
    </font>
    <font>
      <b/>
      <sz val="11"/>
      <color rgb="FF000000"/>
      <name val="Calibri"/>
      <family val="2"/>
      <scheme val="minor"/>
    </font>
    <font>
      <i/>
      <sz val="11"/>
      <color rgb="FF000000"/>
      <name val="Calibri"/>
      <family val="2"/>
      <charset val="186"/>
      <scheme val="minor"/>
    </font>
    <font>
      <sz val="11"/>
      <color rgb="FF000000"/>
      <name val="Calibri"/>
      <family val="2"/>
      <scheme val="minor"/>
    </font>
    <font>
      <sz val="9"/>
      <color indexed="81"/>
      <name val="Segoe UI"/>
      <family val="2"/>
      <charset val="186"/>
    </font>
    <font>
      <b/>
      <sz val="9"/>
      <color indexed="81"/>
      <name val="Segoe UI"/>
      <family val="2"/>
      <charset val="186"/>
    </font>
    <font>
      <sz val="9"/>
      <color rgb="FF000000"/>
      <name val="Calibri"/>
      <family val="2"/>
      <charset val="186"/>
    </font>
    <font>
      <sz val="9"/>
      <color theme="1"/>
      <name val="Calibri"/>
      <family val="2"/>
      <charset val="186"/>
    </font>
    <font>
      <sz val="9"/>
      <name val="Calibri"/>
      <family val="2"/>
      <charset val="186"/>
    </font>
    <font>
      <sz val="11"/>
      <color rgb="FF000000"/>
      <name val="Raleway"/>
      <charset val="186"/>
    </font>
    <font>
      <b/>
      <u/>
      <sz val="14"/>
      <color theme="1"/>
      <name val="Calibri"/>
      <family val="2"/>
      <charset val="186"/>
      <scheme val="minor"/>
    </font>
    <font>
      <b/>
      <sz val="10"/>
      <color rgb="FF040C0C"/>
      <name val="Calibri"/>
      <family val="2"/>
      <charset val="186"/>
      <scheme val="minor"/>
    </font>
    <font>
      <sz val="10"/>
      <color rgb="FF040C0C"/>
      <name val="Calibri"/>
      <family val="2"/>
      <charset val="186"/>
      <scheme val="minor"/>
    </font>
    <font>
      <b/>
      <sz val="10"/>
      <color rgb="FF000000"/>
      <name val="Calibri"/>
      <family val="2"/>
      <charset val="186"/>
      <scheme val="minor"/>
    </font>
    <font>
      <sz val="10"/>
      <color rgb="FF000000"/>
      <name val="Calibri"/>
      <family val="2"/>
      <charset val="186"/>
      <scheme val="minor"/>
    </font>
    <font>
      <i/>
      <sz val="10"/>
      <color rgb="FF000000"/>
      <name val="Calibri"/>
      <family val="2"/>
      <charset val="186"/>
      <scheme val="minor"/>
    </font>
    <font>
      <vertAlign val="superscript"/>
      <sz val="11"/>
      <color theme="1"/>
      <name val="Calibri"/>
      <family val="2"/>
      <charset val="186"/>
      <scheme val="minor"/>
    </font>
    <font>
      <sz val="10"/>
      <color theme="1"/>
      <name val="Calibri"/>
      <family val="2"/>
      <charset val="186"/>
      <scheme val="minor"/>
    </font>
    <font>
      <sz val="12"/>
      <name val="Calibri"/>
      <family val="2"/>
      <charset val="186"/>
    </font>
    <font>
      <sz val="10"/>
      <name val="Raleway"/>
      <charset val="186"/>
    </font>
    <font>
      <b/>
      <sz val="11"/>
      <name val="Calibri"/>
      <family val="2"/>
      <charset val="186"/>
      <scheme val="minor"/>
    </font>
    <font>
      <b/>
      <i/>
      <sz val="11"/>
      <name val="Calibri"/>
      <family val="2"/>
      <charset val="186"/>
    </font>
    <font>
      <i/>
      <sz val="11"/>
      <name val="Calibri"/>
      <family val="2"/>
      <charset val="186"/>
      <scheme val="minor"/>
    </font>
    <font>
      <sz val="11"/>
      <color rgb="FF0070C0"/>
      <name val="Calibri"/>
      <family val="2"/>
      <charset val="186"/>
      <scheme val="minor"/>
    </font>
    <font>
      <sz val="10"/>
      <name val="Calibri"/>
      <family val="2"/>
      <charset val="186"/>
      <scheme val="minor"/>
    </font>
    <font>
      <sz val="11"/>
      <color rgb="FF000000"/>
      <name val="Calibri"/>
      <family val="2"/>
      <charset val="186"/>
    </font>
    <font>
      <sz val="11"/>
      <color rgb="FFFF0000"/>
      <name val="Calibri"/>
      <family val="2"/>
    </font>
    <font>
      <b/>
      <sz val="9"/>
      <name val="Calibri"/>
      <family val="2"/>
      <charset val="186"/>
      <scheme val="minor"/>
    </font>
    <font>
      <i/>
      <sz val="9"/>
      <name val="Calibri"/>
      <family val="2"/>
      <charset val="186"/>
      <scheme val="minor"/>
    </font>
    <font>
      <i/>
      <sz val="9"/>
      <color rgb="FF000000"/>
      <name val="Calibri"/>
      <family val="2"/>
      <charset val="186"/>
      <scheme val="minor"/>
    </font>
    <font>
      <sz val="9"/>
      <color rgb="FF000000"/>
      <name val="Calibri"/>
      <family val="2"/>
      <charset val="186"/>
      <scheme val="minor"/>
    </font>
  </fonts>
  <fills count="1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9" tint="0.39997558519241921"/>
        <bgColor indexed="64"/>
      </patternFill>
    </fill>
    <fill>
      <patternFill patternType="solid">
        <fgColor rgb="FFC6EFCE"/>
      </patternFill>
    </fill>
    <fill>
      <patternFill patternType="solid">
        <fgColor rgb="FF92D050"/>
        <bgColor rgb="FF000000"/>
      </patternFill>
    </fill>
    <fill>
      <patternFill patternType="solid">
        <fgColor rgb="FFFFFFFF"/>
        <bgColor rgb="FF000000"/>
      </patternFill>
    </fill>
    <fill>
      <patternFill patternType="solid">
        <fgColor theme="8" tint="0.39997558519241921"/>
        <bgColor indexed="64"/>
      </patternFill>
    </fill>
    <fill>
      <patternFill patternType="solid">
        <fgColor rgb="FFCCCCCC"/>
        <bgColor indexed="64"/>
      </patternFill>
    </fill>
    <fill>
      <patternFill patternType="solid">
        <fgColor theme="0"/>
        <bgColor rgb="FF000000"/>
      </patternFill>
    </fill>
    <fill>
      <patternFill patternType="solid">
        <fgColor theme="9" tint="0.79998168889431442"/>
        <bgColor indexed="64"/>
      </patternFill>
    </fill>
    <fill>
      <patternFill patternType="solid">
        <fgColor theme="5" tint="0.59999389629810485"/>
        <bgColor indexed="64"/>
      </patternFill>
    </fill>
    <fill>
      <patternFill patternType="solid">
        <fgColor rgb="FFA9D08E"/>
        <bgColor rgb="FF000000"/>
      </patternFill>
    </fill>
    <fill>
      <patternFill patternType="solid">
        <fgColor rgb="FFE7E6E6"/>
        <bgColor rgb="FF000000"/>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theme="4" tint="0.59999389629810485"/>
        <bgColor indexed="64"/>
      </patternFill>
    </fill>
  </fills>
  <borders count="96">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auto="1"/>
      </top>
      <bottom style="thin">
        <color auto="1"/>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medium">
        <color indexed="64"/>
      </left>
      <right style="thin">
        <color auto="1"/>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bottom style="thin">
        <color auto="1"/>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auto="1"/>
      </right>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bottom/>
      <diagonal/>
    </border>
    <border>
      <left/>
      <right style="medium">
        <color indexed="64"/>
      </right>
      <top style="thin">
        <color auto="1"/>
      </top>
      <bottom style="thin">
        <color auto="1"/>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rgb="FF000000"/>
      </bottom>
      <diagonal/>
    </border>
    <border>
      <left style="medium">
        <color indexed="64"/>
      </left>
      <right/>
      <top/>
      <bottom style="medium">
        <color indexed="64"/>
      </bottom>
      <diagonal/>
    </border>
    <border>
      <left style="thin">
        <color rgb="FF000000"/>
      </left>
      <right style="thin">
        <color rgb="FF000000"/>
      </right>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style="medium">
        <color indexed="64"/>
      </top>
      <bottom/>
      <diagonal/>
    </border>
    <border>
      <left style="thin">
        <color rgb="FF000000"/>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rgb="FF000000"/>
      </right>
      <top style="medium">
        <color indexed="64"/>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diagonal/>
    </border>
    <border>
      <left/>
      <right style="medium">
        <color indexed="64"/>
      </right>
      <top style="thin">
        <color indexed="64"/>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style="medium">
        <color indexed="64"/>
      </left>
      <right style="thin">
        <color rgb="FF000000"/>
      </right>
      <top/>
      <bottom/>
      <diagonal/>
    </border>
    <border>
      <left style="thin">
        <color rgb="FF000000"/>
      </left>
      <right/>
      <top/>
      <bottom style="thin">
        <color indexed="64"/>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s>
  <cellStyleXfs count="2">
    <xf numFmtId="0" fontId="0" fillId="0" borderId="0"/>
    <xf numFmtId="0" fontId="23" fillId="5" borderId="0" applyNumberFormat="0" applyBorder="0" applyAlignment="0" applyProtection="0"/>
  </cellStyleXfs>
  <cellXfs count="661">
    <xf numFmtId="0" fontId="0" fillId="0" borderId="0" xfId="0"/>
    <xf numFmtId="0" fontId="0" fillId="0" borderId="0" xfId="0" applyAlignment="1">
      <alignment vertical="top"/>
    </xf>
    <xf numFmtId="0" fontId="4" fillId="0" borderId="0" xfId="0" applyFont="1"/>
    <xf numFmtId="0" fontId="0" fillId="0" borderId="0" xfId="0" applyAlignment="1">
      <alignment horizontal="left" vertical="top"/>
    </xf>
    <xf numFmtId="0" fontId="3" fillId="0" borderId="0" xfId="0" applyFont="1" applyAlignment="1">
      <alignment horizontal="left" vertical="top"/>
    </xf>
    <xf numFmtId="0" fontId="1" fillId="3" borderId="3" xfId="0" applyFont="1" applyFill="1" applyBorder="1" applyAlignment="1">
      <alignment vertical="top"/>
    </xf>
    <xf numFmtId="0" fontId="0" fillId="3" borderId="0" xfId="0" applyFill="1" applyAlignment="1">
      <alignment horizontal="left" vertical="top"/>
    </xf>
    <xf numFmtId="0" fontId="1" fillId="3" borderId="3" xfId="0" applyFont="1" applyFill="1" applyBorder="1" applyAlignment="1">
      <alignment horizontal="left" vertical="top"/>
    </xf>
    <xf numFmtId="0" fontId="0" fillId="3" borderId="0" xfId="0" applyFill="1" applyAlignment="1">
      <alignment vertical="top"/>
    </xf>
    <xf numFmtId="3" fontId="1" fillId="3" borderId="3" xfId="0" applyNumberFormat="1" applyFont="1" applyFill="1" applyBorder="1" applyAlignment="1">
      <alignment vertical="top"/>
    </xf>
    <xf numFmtId="0" fontId="3" fillId="3" borderId="0" xfId="0" applyFont="1" applyFill="1" applyAlignment="1">
      <alignment horizontal="left" vertical="top"/>
    </xf>
    <xf numFmtId="0" fontId="1" fillId="3" borderId="21" xfId="0" applyFont="1" applyFill="1" applyBorder="1" applyAlignment="1">
      <alignment vertical="top"/>
    </xf>
    <xf numFmtId="3" fontId="1" fillId="3" borderId="21" xfId="0" applyNumberFormat="1" applyFont="1" applyFill="1" applyBorder="1" applyAlignment="1">
      <alignment horizontal="center" vertical="top"/>
    </xf>
    <xf numFmtId="0" fontId="1" fillId="3" borderId="21" xfId="0" applyFont="1" applyFill="1" applyBorder="1" applyAlignment="1">
      <alignment horizontal="center" vertical="top"/>
    </xf>
    <xf numFmtId="0" fontId="11" fillId="0" borderId="0" xfId="0" applyFont="1"/>
    <xf numFmtId="0" fontId="17" fillId="0" borderId="0" xfId="0" applyFont="1"/>
    <xf numFmtId="0" fontId="8" fillId="0" borderId="0" xfId="0" applyFont="1"/>
    <xf numFmtId="3" fontId="5" fillId="0" borderId="3" xfId="0" applyNumberFormat="1" applyFont="1" applyBorder="1" applyAlignment="1">
      <alignment vertical="top"/>
    </xf>
    <xf numFmtId="3" fontId="6" fillId="0" borderId="3" xfId="0" applyNumberFormat="1" applyFont="1" applyBorder="1" applyAlignment="1">
      <alignment vertical="top"/>
    </xf>
    <xf numFmtId="0" fontId="2" fillId="0" borderId="0" xfId="0" applyFont="1"/>
    <xf numFmtId="3" fontId="16" fillId="0" borderId="15" xfId="0" applyNumberFormat="1" applyFont="1" applyBorder="1" applyAlignment="1">
      <alignment vertical="top"/>
    </xf>
    <xf numFmtId="164" fontId="14" fillId="4" borderId="23" xfId="0" applyNumberFormat="1" applyFont="1" applyFill="1" applyBorder="1" applyAlignment="1">
      <alignment horizontal="center" vertical="top" wrapText="1"/>
    </xf>
    <xf numFmtId="164" fontId="14" fillId="4" borderId="30" xfId="0" applyNumberFormat="1" applyFont="1" applyFill="1" applyBorder="1" applyAlignment="1">
      <alignment horizontal="center" vertical="top" wrapText="1"/>
    </xf>
    <xf numFmtId="0" fontId="13" fillId="4" borderId="7" xfId="0" applyFont="1" applyFill="1" applyBorder="1" applyAlignment="1">
      <alignment horizontal="center" vertical="top"/>
    </xf>
    <xf numFmtId="164" fontId="0" fillId="4" borderId="41" xfId="0" applyNumberFormat="1" applyFill="1" applyBorder="1" applyAlignment="1">
      <alignment horizontal="center" vertical="top" wrapText="1"/>
    </xf>
    <xf numFmtId="164" fontId="0" fillId="4" borderId="8" xfId="0" applyNumberFormat="1" applyFill="1" applyBorder="1" applyAlignment="1">
      <alignment horizontal="center" vertical="top" wrapText="1"/>
    </xf>
    <xf numFmtId="164" fontId="0" fillId="4" borderId="10" xfId="0" applyNumberFormat="1" applyFill="1" applyBorder="1" applyAlignment="1">
      <alignment horizontal="center" vertical="top" wrapText="1"/>
    </xf>
    <xf numFmtId="164" fontId="0" fillId="4" borderId="9" xfId="0" applyNumberFormat="1" applyFill="1" applyBorder="1" applyAlignment="1">
      <alignment horizontal="center" vertical="top" wrapText="1"/>
    </xf>
    <xf numFmtId="164" fontId="0" fillId="4" borderId="7" xfId="0" applyNumberFormat="1" applyFill="1" applyBorder="1" applyAlignment="1">
      <alignment horizontal="center" vertical="top" wrapText="1"/>
    </xf>
    <xf numFmtId="0" fontId="15" fillId="0" borderId="16" xfId="0" applyFont="1" applyBorder="1" applyAlignment="1">
      <alignment horizontal="left" vertical="top"/>
    </xf>
    <xf numFmtId="0" fontId="12" fillId="0" borderId="3" xfId="0" applyFont="1" applyBorder="1"/>
    <xf numFmtId="3" fontId="20" fillId="0" borderId="17" xfId="0" applyNumberFormat="1" applyFont="1" applyBorder="1" applyAlignment="1">
      <alignment vertical="top"/>
    </xf>
    <xf numFmtId="3" fontId="20" fillId="0" borderId="15" xfId="0" applyNumberFormat="1" applyFont="1" applyBorder="1" applyAlignment="1">
      <alignment vertical="top"/>
    </xf>
    <xf numFmtId="3" fontId="20" fillId="0" borderId="35" xfId="0" applyNumberFormat="1" applyFont="1" applyBorder="1" applyAlignment="1">
      <alignment vertical="top"/>
    </xf>
    <xf numFmtId="0" fontId="1" fillId="0" borderId="0" xfId="0" applyFont="1" applyAlignment="1">
      <alignment vertical="top"/>
    </xf>
    <xf numFmtId="0" fontId="19" fillId="0" borderId="0" xfId="0" applyFont="1"/>
    <xf numFmtId="0" fontId="2" fillId="0" borderId="0" xfId="0" applyFont="1" applyAlignment="1">
      <alignment wrapText="1"/>
    </xf>
    <xf numFmtId="0" fontId="2" fillId="0" borderId="32" xfId="0" applyFont="1" applyBorder="1" applyAlignment="1">
      <alignment horizontal="left" vertical="top"/>
    </xf>
    <xf numFmtId="0" fontId="2" fillId="0" borderId="16" xfId="0" applyFont="1" applyBorder="1" applyAlignment="1">
      <alignment horizontal="left" vertical="top"/>
    </xf>
    <xf numFmtId="0" fontId="0" fillId="0" borderId="0" xfId="0" applyAlignment="1">
      <alignment vertical="top" wrapText="1"/>
    </xf>
    <xf numFmtId="0" fontId="25" fillId="0" borderId="28" xfId="0" applyFont="1" applyBorder="1" applyAlignment="1">
      <alignment horizontal="center" vertical="top" wrapText="1"/>
    </xf>
    <xf numFmtId="0" fontId="25" fillId="0" borderId="52" xfId="0" applyFont="1" applyBorder="1" applyAlignment="1">
      <alignment horizontal="center" vertical="top" wrapText="1"/>
    </xf>
    <xf numFmtId="0" fontId="25" fillId="0" borderId="34" xfId="0" applyFont="1" applyBorder="1" applyAlignment="1">
      <alignment horizontal="left" vertical="top" wrapText="1"/>
    </xf>
    <xf numFmtId="3" fontId="25" fillId="0" borderId="33" xfId="0" applyNumberFormat="1" applyFont="1" applyBorder="1" applyAlignment="1">
      <alignment vertical="top" wrapText="1"/>
    </xf>
    <xf numFmtId="3" fontId="25" fillId="0" borderId="54" xfId="0" applyNumberFormat="1" applyFont="1" applyBorder="1" applyAlignment="1">
      <alignment vertical="top" wrapText="1"/>
    </xf>
    <xf numFmtId="0" fontId="0" fillId="0" borderId="55" xfId="0" applyBorder="1" applyAlignment="1">
      <alignment vertical="top" wrapText="1"/>
    </xf>
    <xf numFmtId="3" fontId="26" fillId="0" borderId="36" xfId="0" applyNumberFormat="1" applyFont="1" applyBorder="1" applyAlignment="1">
      <alignment horizontal="right" vertical="top" wrapText="1"/>
    </xf>
    <xf numFmtId="0" fontId="11" fillId="0" borderId="0" xfId="0" applyFont="1" applyAlignment="1">
      <alignment horizontal="center" vertical="top" wrapText="1"/>
    </xf>
    <xf numFmtId="0" fontId="11" fillId="0" borderId="55" xfId="0" applyFont="1" applyBorder="1" applyAlignment="1">
      <alignment horizontal="center" vertical="top" wrapText="1"/>
    </xf>
    <xf numFmtId="0" fontId="25" fillId="0" borderId="23" xfId="0" applyFont="1" applyBorder="1" applyAlignment="1">
      <alignment horizontal="left" vertical="top" wrapText="1"/>
    </xf>
    <xf numFmtId="0" fontId="11" fillId="0" borderId="57" xfId="0" applyFont="1" applyBorder="1" applyAlignment="1">
      <alignment horizontal="center" vertical="top" wrapText="1"/>
    </xf>
    <xf numFmtId="0" fontId="11" fillId="0" borderId="58" xfId="0" applyFont="1" applyBorder="1" applyAlignment="1">
      <alignment horizontal="center" vertical="top" wrapText="1"/>
    </xf>
    <xf numFmtId="0" fontId="1" fillId="2" borderId="4" xfId="0" applyFont="1" applyFill="1" applyBorder="1" applyAlignment="1">
      <alignment vertical="top" wrapText="1"/>
    </xf>
    <xf numFmtId="0" fontId="1" fillId="3" borderId="13" xfId="0" applyFont="1" applyFill="1" applyBorder="1" applyAlignment="1">
      <alignment vertical="top" wrapText="1"/>
    </xf>
    <xf numFmtId="0" fontId="1" fillId="3" borderId="18" xfId="0" applyFont="1" applyFill="1" applyBorder="1" applyAlignment="1">
      <alignment vertical="top" wrapText="1"/>
    </xf>
    <xf numFmtId="0" fontId="24" fillId="0" borderId="0" xfId="0" applyFont="1" applyAlignment="1">
      <alignment vertical="top" wrapText="1"/>
    </xf>
    <xf numFmtId="0" fontId="27" fillId="0" borderId="0" xfId="0" applyFont="1" applyAlignment="1">
      <alignment vertical="top"/>
    </xf>
    <xf numFmtId="0" fontId="31" fillId="6" borderId="61" xfId="0" applyFont="1" applyFill="1" applyBorder="1" applyAlignment="1">
      <alignment vertical="top" wrapText="1"/>
    </xf>
    <xf numFmtId="3" fontId="33" fillId="7" borderId="63" xfId="0" applyNumberFormat="1" applyFont="1" applyFill="1" applyBorder="1" applyAlignment="1">
      <alignment vertical="top"/>
    </xf>
    <xf numFmtId="3" fontId="31" fillId="7" borderId="27" xfId="0" applyNumberFormat="1" applyFont="1" applyFill="1" applyBorder="1" applyAlignment="1">
      <alignment vertical="top"/>
    </xf>
    <xf numFmtId="0" fontId="33" fillId="7" borderId="27" xfId="0" applyFont="1" applyFill="1" applyBorder="1" applyAlignment="1">
      <alignment vertical="top"/>
    </xf>
    <xf numFmtId="0" fontId="31" fillId="7" borderId="27" xfId="0" applyFont="1" applyFill="1" applyBorder="1" applyAlignment="1">
      <alignment vertical="top"/>
    </xf>
    <xf numFmtId="0" fontId="33" fillId="7" borderId="67" xfId="0" applyFont="1" applyFill="1" applyBorder="1" applyAlignment="1">
      <alignment vertical="top"/>
    </xf>
    <xf numFmtId="0" fontId="33" fillId="7" borderId="29" xfId="0" applyFont="1" applyFill="1" applyBorder="1" applyAlignment="1">
      <alignment vertical="top"/>
    </xf>
    <xf numFmtId="0" fontId="33" fillId="7" borderId="55" xfId="0" applyFont="1" applyFill="1" applyBorder="1" applyAlignment="1">
      <alignment vertical="top"/>
    </xf>
    <xf numFmtId="0" fontId="0" fillId="0" borderId="55" xfId="0" applyBorder="1" applyAlignment="1">
      <alignment vertical="top"/>
    </xf>
    <xf numFmtId="0" fontId="33" fillId="7" borderId="57" xfId="0" applyFont="1" applyFill="1" applyBorder="1" applyAlignment="1">
      <alignment vertical="top"/>
    </xf>
    <xf numFmtId="3" fontId="33" fillId="7" borderId="68" xfId="0" applyNumberFormat="1" applyFont="1" applyFill="1" applyBorder="1" applyAlignment="1">
      <alignment vertical="top"/>
    </xf>
    <xf numFmtId="0" fontId="33" fillId="7" borderId="58" xfId="0" applyFont="1" applyFill="1" applyBorder="1" applyAlignment="1">
      <alignment vertical="top"/>
    </xf>
    <xf numFmtId="0" fontId="0" fillId="0" borderId="13" xfId="0" applyBorder="1" applyAlignment="1">
      <alignment horizontal="left" vertical="top"/>
    </xf>
    <xf numFmtId="0" fontId="0" fillId="0" borderId="55" xfId="0" applyBorder="1"/>
    <xf numFmtId="0" fontId="3" fillId="0" borderId="4" xfId="0" applyFont="1" applyBorder="1" applyAlignment="1">
      <alignment horizontal="left" vertical="top"/>
    </xf>
    <xf numFmtId="0" fontId="11" fillId="0" borderId="0" xfId="0" applyFont="1" applyAlignment="1">
      <alignment horizontal="left" vertical="top"/>
    </xf>
    <xf numFmtId="164" fontId="14" fillId="4" borderId="52" xfId="0" applyNumberFormat="1" applyFont="1" applyFill="1" applyBorder="1" applyAlignment="1">
      <alignment horizontal="center" vertical="top" wrapText="1"/>
    </xf>
    <xf numFmtId="0" fontId="36" fillId="0" borderId="40" xfId="0" applyFont="1" applyBorder="1" applyAlignment="1">
      <alignment vertical="top" wrapText="1"/>
    </xf>
    <xf numFmtId="0" fontId="36" fillId="0" borderId="74" xfId="0" applyFont="1" applyBorder="1" applyAlignment="1">
      <alignment vertical="top" wrapText="1"/>
    </xf>
    <xf numFmtId="0" fontId="4" fillId="0" borderId="0" xfId="0" applyFont="1" applyAlignment="1">
      <alignment vertical="top"/>
    </xf>
    <xf numFmtId="3" fontId="29" fillId="7" borderId="27" xfId="0" applyNumberFormat="1" applyFont="1" applyFill="1" applyBorder="1" applyAlignment="1">
      <alignment vertical="top"/>
    </xf>
    <xf numFmtId="0" fontId="28" fillId="7" borderId="27" xfId="0" applyFont="1" applyFill="1" applyBorder="1" applyAlignment="1">
      <alignment vertical="top"/>
    </xf>
    <xf numFmtId="0" fontId="29" fillId="7" borderId="27" xfId="0" applyFont="1" applyFill="1" applyBorder="1" applyAlignment="1">
      <alignment vertical="top"/>
    </xf>
    <xf numFmtId="0" fontId="28" fillId="7" borderId="67" xfId="0" applyFont="1" applyFill="1" applyBorder="1" applyAlignment="1">
      <alignment vertical="top"/>
    </xf>
    <xf numFmtId="0" fontId="28" fillId="7" borderId="29" xfId="0" applyFont="1" applyFill="1" applyBorder="1" applyAlignment="1">
      <alignment vertical="top"/>
    </xf>
    <xf numFmtId="3" fontId="28" fillId="7" borderId="63" xfId="0" applyNumberFormat="1" applyFont="1" applyFill="1" applyBorder="1" applyAlignment="1">
      <alignment vertical="top"/>
    </xf>
    <xf numFmtId="0" fontId="28" fillId="7" borderId="55" xfId="0" applyFont="1" applyFill="1" applyBorder="1" applyAlignment="1">
      <alignment vertical="top"/>
    </xf>
    <xf numFmtId="0" fontId="28" fillId="7" borderId="66" xfId="0" applyFont="1" applyFill="1" applyBorder="1" applyAlignment="1">
      <alignment vertical="top"/>
    </xf>
    <xf numFmtId="3" fontId="28" fillId="7" borderId="65" xfId="0" applyNumberFormat="1" applyFont="1" applyFill="1" applyBorder="1" applyAlignment="1">
      <alignment vertical="top"/>
    </xf>
    <xf numFmtId="0" fontId="28" fillId="7" borderId="59" xfId="0" applyFont="1" applyFill="1" applyBorder="1" applyAlignment="1">
      <alignment vertical="top"/>
    </xf>
    <xf numFmtId="3" fontId="29" fillId="7" borderId="62" xfId="0" applyNumberFormat="1" applyFont="1" applyFill="1" applyBorder="1" applyAlignment="1">
      <alignment vertical="top"/>
    </xf>
    <xf numFmtId="0" fontId="29" fillId="7" borderId="62" xfId="0" applyFont="1" applyFill="1" applyBorder="1" applyAlignment="1">
      <alignment vertical="top"/>
    </xf>
    <xf numFmtId="3" fontId="28" fillId="7" borderId="57" xfId="0" applyNumberFormat="1" applyFont="1" applyFill="1" applyBorder="1" applyAlignment="1">
      <alignment vertical="top"/>
    </xf>
    <xf numFmtId="0" fontId="28" fillId="7" borderId="57" xfId="0" applyFont="1" applyFill="1" applyBorder="1" applyAlignment="1">
      <alignment vertical="top"/>
    </xf>
    <xf numFmtId="3" fontId="28" fillId="7" borderId="68" xfId="0" applyNumberFormat="1" applyFont="1" applyFill="1" applyBorder="1" applyAlignment="1">
      <alignment vertical="top"/>
    </xf>
    <xf numFmtId="0" fontId="28" fillId="7" borderId="58" xfId="0" applyFont="1" applyFill="1" applyBorder="1" applyAlignment="1">
      <alignment vertical="top"/>
    </xf>
    <xf numFmtId="3" fontId="28" fillId="7" borderId="66" xfId="0" applyNumberFormat="1" applyFont="1" applyFill="1" applyBorder="1" applyAlignment="1">
      <alignment vertical="top"/>
    </xf>
    <xf numFmtId="3" fontId="29" fillId="7" borderId="45" xfId="0" applyNumberFormat="1" applyFont="1" applyFill="1" applyBorder="1" applyAlignment="1">
      <alignment vertical="top"/>
    </xf>
    <xf numFmtId="0" fontId="28" fillId="7" borderId="80" xfId="0" applyFont="1" applyFill="1" applyBorder="1" applyAlignment="1">
      <alignment vertical="top"/>
    </xf>
    <xf numFmtId="3" fontId="28" fillId="7" borderId="81" xfId="0" applyNumberFormat="1" applyFont="1" applyFill="1" applyBorder="1" applyAlignment="1">
      <alignment vertical="top"/>
    </xf>
    <xf numFmtId="0" fontId="28" fillId="7" borderId="82" xfId="0" applyFont="1" applyFill="1" applyBorder="1" applyAlignment="1">
      <alignment vertical="top"/>
    </xf>
    <xf numFmtId="3" fontId="28" fillId="7" borderId="2" xfId="0" applyNumberFormat="1" applyFont="1" applyFill="1" applyBorder="1" applyAlignment="1">
      <alignment vertical="top"/>
    </xf>
    <xf numFmtId="0" fontId="28" fillId="7" borderId="75" xfId="0" applyFont="1" applyFill="1" applyBorder="1" applyAlignment="1">
      <alignment vertical="top"/>
    </xf>
    <xf numFmtId="0" fontId="0" fillId="0" borderId="80" xfId="0" applyBorder="1" applyAlignment="1">
      <alignment vertical="top"/>
    </xf>
    <xf numFmtId="0" fontId="0" fillId="0" borderId="44" xfId="0" applyBorder="1" applyAlignment="1">
      <alignment vertical="top"/>
    </xf>
    <xf numFmtId="3" fontId="25" fillId="0" borderId="30" xfId="0" applyNumberFormat="1" applyFont="1" applyBorder="1" applyAlignment="1">
      <alignment horizontal="right" vertical="top" wrapText="1"/>
    </xf>
    <xf numFmtId="3" fontId="25" fillId="0" borderId="36" xfId="0" applyNumberFormat="1" applyFont="1" applyBorder="1" applyAlignment="1">
      <alignment horizontal="right" vertical="top" wrapText="1"/>
    </xf>
    <xf numFmtId="0" fontId="37" fillId="0" borderId="53" xfId="0" applyFont="1" applyBorder="1" applyAlignment="1">
      <alignment vertical="top" wrapText="1"/>
    </xf>
    <xf numFmtId="0" fontId="38" fillId="0" borderId="5" xfId="0" applyFont="1" applyBorder="1" applyAlignment="1">
      <alignment vertical="top" wrapText="1"/>
    </xf>
    <xf numFmtId="0" fontId="38" fillId="0" borderId="6" xfId="0" applyFont="1" applyBorder="1" applyAlignment="1">
      <alignment vertical="top" wrapText="1"/>
    </xf>
    <xf numFmtId="0" fontId="2" fillId="3" borderId="3" xfId="0" applyFont="1" applyFill="1" applyBorder="1" applyAlignment="1">
      <alignment horizontal="center" vertical="top" wrapText="1"/>
    </xf>
    <xf numFmtId="0" fontId="0" fillId="3" borderId="3" xfId="0" applyFill="1" applyBorder="1" applyAlignment="1">
      <alignment horizontal="center" vertical="top" wrapText="1"/>
    </xf>
    <xf numFmtId="0" fontId="0" fillId="3" borderId="12" xfId="0" applyFill="1" applyBorder="1" applyAlignment="1">
      <alignment horizontal="center" vertical="top" wrapText="1"/>
    </xf>
    <xf numFmtId="3" fontId="2" fillId="3" borderId="16" xfId="0" applyNumberFormat="1" applyFont="1" applyFill="1" applyBorder="1" applyAlignment="1">
      <alignment horizontal="right" vertical="top" wrapText="1"/>
    </xf>
    <xf numFmtId="3" fontId="2" fillId="3" borderId="15" xfId="0" applyNumberFormat="1" applyFont="1" applyFill="1" applyBorder="1" applyAlignment="1">
      <alignment horizontal="right" vertical="top" wrapText="1"/>
    </xf>
    <xf numFmtId="0" fontId="40" fillId="0" borderId="0" xfId="0" applyFont="1" applyAlignment="1">
      <alignment vertical="top"/>
    </xf>
    <xf numFmtId="10" fontId="0" fillId="0" borderId="0" xfId="0" applyNumberFormat="1" applyAlignment="1">
      <alignment vertical="top"/>
    </xf>
    <xf numFmtId="9" fontId="0" fillId="0" borderId="0" xfId="0" applyNumberFormat="1" applyAlignment="1">
      <alignment vertical="top"/>
    </xf>
    <xf numFmtId="3" fontId="0" fillId="0" borderId="16" xfId="0" applyNumberFormat="1" applyBorder="1" applyAlignment="1">
      <alignment vertical="top"/>
    </xf>
    <xf numFmtId="3" fontId="0" fillId="0" borderId="15" xfId="0" applyNumberFormat="1" applyBorder="1" applyAlignment="1">
      <alignment vertical="top"/>
    </xf>
    <xf numFmtId="0" fontId="33" fillId="7" borderId="0" xfId="0" applyFont="1" applyFill="1" applyAlignment="1">
      <alignment vertical="top"/>
    </xf>
    <xf numFmtId="3" fontId="33" fillId="7" borderId="0" xfId="0" applyNumberFormat="1" applyFont="1" applyFill="1" applyAlignment="1">
      <alignment vertical="top"/>
    </xf>
    <xf numFmtId="3" fontId="28" fillId="7" borderId="72" xfId="0" applyNumberFormat="1" applyFont="1" applyFill="1" applyBorder="1" applyAlignment="1">
      <alignment vertical="top"/>
    </xf>
    <xf numFmtId="0" fontId="28" fillId="7" borderId="76" xfId="0" applyFont="1" applyFill="1" applyBorder="1" applyAlignment="1">
      <alignment vertical="top"/>
    </xf>
    <xf numFmtId="3" fontId="29" fillId="7" borderId="71" xfId="0" applyNumberFormat="1" applyFont="1" applyFill="1" applyBorder="1" applyAlignment="1">
      <alignment vertical="top"/>
    </xf>
    <xf numFmtId="0" fontId="28" fillId="7" borderId="83" xfId="0" applyFont="1" applyFill="1" applyBorder="1" applyAlignment="1">
      <alignment vertical="top"/>
    </xf>
    <xf numFmtId="0" fontId="0" fillId="0" borderId="84" xfId="0" applyBorder="1" applyAlignment="1">
      <alignment vertical="top"/>
    </xf>
    <xf numFmtId="0" fontId="44" fillId="0" borderId="0" xfId="0" applyFont="1" applyAlignment="1">
      <alignment horizontal="left" vertical="top" wrapText="1"/>
    </xf>
    <xf numFmtId="0" fontId="0" fillId="0" borderId="11" xfId="0" applyBorder="1" applyAlignment="1">
      <alignment vertical="top"/>
    </xf>
    <xf numFmtId="3" fontId="33" fillId="7" borderId="81" xfId="0" applyNumberFormat="1" applyFont="1" applyFill="1" applyBorder="1" applyAlignment="1">
      <alignment vertical="top"/>
    </xf>
    <xf numFmtId="3" fontId="31" fillId="7" borderId="81" xfId="0" applyNumberFormat="1" applyFont="1" applyFill="1" applyBorder="1" applyAlignment="1">
      <alignment vertical="top"/>
    </xf>
    <xf numFmtId="3" fontId="31" fillId="7" borderId="71" xfId="0" applyNumberFormat="1" applyFont="1" applyFill="1" applyBorder="1" applyAlignment="1">
      <alignment vertical="top"/>
    </xf>
    <xf numFmtId="0" fontId="33" fillId="7" borderId="8" xfId="0" applyFont="1" applyFill="1" applyBorder="1" applyAlignment="1">
      <alignment vertical="top"/>
    </xf>
    <xf numFmtId="3" fontId="31" fillId="7" borderId="8" xfId="0" applyNumberFormat="1" applyFont="1" applyFill="1" applyBorder="1" applyAlignment="1">
      <alignment vertical="top"/>
    </xf>
    <xf numFmtId="0" fontId="31" fillId="7" borderId="8" xfId="0" applyFont="1" applyFill="1" applyBorder="1" applyAlignment="1">
      <alignment vertical="top"/>
    </xf>
    <xf numFmtId="0" fontId="33" fillId="7" borderId="10" xfId="0" applyFont="1" applyFill="1" applyBorder="1" applyAlignment="1">
      <alignment vertical="top"/>
    </xf>
    <xf numFmtId="0" fontId="33" fillId="3" borderId="0" xfId="0" applyFont="1" applyFill="1" applyAlignment="1">
      <alignment vertical="top"/>
    </xf>
    <xf numFmtId="0" fontId="0" fillId="3" borderId="43" xfId="0" applyFill="1" applyBorder="1" applyAlignment="1">
      <alignment vertical="top"/>
    </xf>
    <xf numFmtId="3" fontId="31" fillId="7" borderId="44" xfId="0" applyNumberFormat="1" applyFont="1" applyFill="1" applyBorder="1" applyAlignment="1">
      <alignment vertical="top"/>
    </xf>
    <xf numFmtId="0" fontId="33" fillId="7" borderId="44" xfId="0" applyFont="1" applyFill="1" applyBorder="1" applyAlignment="1">
      <alignment vertical="top"/>
    </xf>
    <xf numFmtId="0" fontId="31" fillId="7" borderId="44" xfId="0" applyFont="1" applyFill="1" applyBorder="1" applyAlignment="1">
      <alignment vertical="top"/>
    </xf>
    <xf numFmtId="3" fontId="31" fillId="7" borderId="45" xfId="0" applyNumberFormat="1" applyFont="1" applyFill="1" applyBorder="1" applyAlignment="1">
      <alignment vertical="top"/>
    </xf>
    <xf numFmtId="3" fontId="31" fillId="7" borderId="41" xfId="0" applyNumberFormat="1" applyFont="1" applyFill="1" applyBorder="1" applyAlignment="1">
      <alignment vertical="top"/>
    </xf>
    <xf numFmtId="0" fontId="0" fillId="3" borderId="81" xfId="0" applyFill="1" applyBorder="1" applyAlignment="1">
      <alignment vertical="top"/>
    </xf>
    <xf numFmtId="0" fontId="31" fillId="10" borderId="28" xfId="0" applyFont="1" applyFill="1" applyBorder="1" applyAlignment="1">
      <alignment horizontal="center" vertical="top"/>
    </xf>
    <xf numFmtId="0" fontId="33" fillId="10" borderId="27" xfId="0" applyFont="1" applyFill="1" applyBorder="1" applyAlignment="1">
      <alignment horizontal="center" vertical="top"/>
    </xf>
    <xf numFmtId="0" fontId="33" fillId="10" borderId="27" xfId="0" applyFont="1" applyFill="1" applyBorder="1" applyAlignment="1">
      <alignment vertical="top"/>
    </xf>
    <xf numFmtId="0" fontId="0" fillId="3" borderId="27" xfId="0" applyFill="1" applyBorder="1" applyAlignment="1">
      <alignment vertical="top"/>
    </xf>
    <xf numFmtId="0" fontId="0" fillId="3" borderId="29" xfId="0" applyFill="1" applyBorder="1" applyAlignment="1">
      <alignment vertical="top"/>
    </xf>
    <xf numFmtId="0" fontId="30" fillId="3" borderId="43" xfId="0" applyFont="1" applyFill="1" applyBorder="1" applyAlignment="1">
      <alignment horizontal="left" vertical="top"/>
    </xf>
    <xf numFmtId="0" fontId="0" fillId="3" borderId="55" xfId="0" applyFill="1" applyBorder="1" applyAlignment="1">
      <alignment vertical="top"/>
    </xf>
    <xf numFmtId="3" fontId="33" fillId="7" borderId="89" xfId="0" applyNumberFormat="1" applyFont="1" applyFill="1" applyBorder="1" applyAlignment="1">
      <alignment vertical="top"/>
    </xf>
    <xf numFmtId="0" fontId="33" fillId="7" borderId="83" xfId="0" applyFont="1" applyFill="1" applyBorder="1" applyAlignment="1">
      <alignment vertical="top"/>
    </xf>
    <xf numFmtId="0" fontId="31" fillId="7" borderId="83" xfId="0" applyFont="1" applyFill="1" applyBorder="1" applyAlignment="1">
      <alignment vertical="top"/>
    </xf>
    <xf numFmtId="0" fontId="0" fillId="0" borderId="19" xfId="0" applyBorder="1" applyAlignment="1">
      <alignment vertical="top"/>
    </xf>
    <xf numFmtId="0" fontId="0" fillId="0" borderId="82" xfId="0" applyBorder="1" applyAlignment="1">
      <alignment vertical="top"/>
    </xf>
    <xf numFmtId="0" fontId="28" fillId="7" borderId="84" xfId="0" applyFont="1" applyFill="1" applyBorder="1" applyAlignment="1">
      <alignment vertical="top"/>
    </xf>
    <xf numFmtId="0" fontId="31" fillId="7" borderId="80" xfId="0" applyFont="1" applyFill="1" applyBorder="1" applyAlignment="1">
      <alignment vertical="top"/>
    </xf>
    <xf numFmtId="3" fontId="29" fillId="7" borderId="90" xfId="0" applyNumberFormat="1" applyFont="1" applyFill="1" applyBorder="1" applyAlignment="1">
      <alignment vertical="top"/>
    </xf>
    <xf numFmtId="0" fontId="28" fillId="7" borderId="91" xfId="0" applyFont="1" applyFill="1" applyBorder="1" applyAlignment="1">
      <alignment vertical="top"/>
    </xf>
    <xf numFmtId="0" fontId="29" fillId="7" borderId="83" xfId="0" applyFont="1" applyFill="1" applyBorder="1" applyAlignment="1">
      <alignment vertical="top"/>
    </xf>
    <xf numFmtId="0" fontId="29" fillId="7" borderId="91" xfId="0" applyFont="1" applyFill="1" applyBorder="1" applyAlignment="1">
      <alignment vertical="top"/>
    </xf>
    <xf numFmtId="0" fontId="44" fillId="0" borderId="3" xfId="0" applyFont="1" applyBorder="1" applyAlignment="1">
      <alignment horizontal="left" vertical="top" wrapText="1"/>
    </xf>
    <xf numFmtId="3" fontId="29" fillId="7" borderId="81" xfId="0" applyNumberFormat="1" applyFont="1" applyFill="1" applyBorder="1" applyAlignment="1">
      <alignment vertical="top"/>
    </xf>
    <xf numFmtId="0" fontId="0" fillId="3" borderId="45" xfId="0" applyFill="1" applyBorder="1" applyAlignment="1">
      <alignment vertical="top"/>
    </xf>
    <xf numFmtId="0" fontId="0" fillId="3" borderId="11" xfId="0" applyFill="1" applyBorder="1" applyAlignment="1">
      <alignment vertical="top"/>
    </xf>
    <xf numFmtId="0" fontId="28" fillId="7" borderId="30" xfId="0" applyFont="1" applyFill="1" applyBorder="1" applyAlignment="1">
      <alignment vertical="top"/>
    </xf>
    <xf numFmtId="0" fontId="2" fillId="0" borderId="0" xfId="0" applyFont="1" applyAlignment="1">
      <alignment vertical="top"/>
    </xf>
    <xf numFmtId="0" fontId="31" fillId="6" borderId="86" xfId="0" applyFont="1" applyFill="1" applyBorder="1" applyAlignment="1">
      <alignment horizontal="center" vertical="top" wrapText="1"/>
    </xf>
    <xf numFmtId="0" fontId="46" fillId="3" borderId="55" xfId="0" applyFont="1" applyFill="1" applyBorder="1" applyAlignment="1">
      <alignment vertical="top"/>
    </xf>
    <xf numFmtId="0" fontId="46" fillId="3" borderId="57" xfId="0" applyFont="1" applyFill="1" applyBorder="1" applyAlignment="1">
      <alignment vertical="top"/>
    </xf>
    <xf numFmtId="0" fontId="46" fillId="3" borderId="27" xfId="0" applyFont="1" applyFill="1" applyBorder="1" applyAlignment="1">
      <alignment vertical="top"/>
    </xf>
    <xf numFmtId="0" fontId="0" fillId="3" borderId="20" xfId="0" applyFill="1" applyBorder="1" applyAlignment="1">
      <alignment vertical="top"/>
    </xf>
    <xf numFmtId="0" fontId="0" fillId="3" borderId="56" xfId="0" applyFill="1" applyBorder="1" applyAlignment="1">
      <alignment vertical="top"/>
    </xf>
    <xf numFmtId="0" fontId="1" fillId="3" borderId="11" xfId="0" applyFont="1" applyFill="1" applyBorder="1" applyAlignment="1">
      <alignment horizontal="left" vertical="top"/>
    </xf>
    <xf numFmtId="0" fontId="1" fillId="3" borderId="20" xfId="0" applyFont="1" applyFill="1" applyBorder="1" applyAlignment="1">
      <alignment horizontal="left" vertical="top"/>
    </xf>
    <xf numFmtId="3" fontId="48" fillId="0" borderId="42" xfId="0" applyNumberFormat="1" applyFont="1" applyBorder="1" applyAlignment="1">
      <alignment vertical="top"/>
    </xf>
    <xf numFmtId="3" fontId="48" fillId="0" borderId="17" xfId="0" applyNumberFormat="1" applyFont="1" applyBorder="1" applyAlignment="1">
      <alignment vertical="top"/>
    </xf>
    <xf numFmtId="3" fontId="48" fillId="0" borderId="15" xfId="0" applyNumberFormat="1" applyFont="1" applyBorder="1" applyAlignment="1">
      <alignment vertical="top"/>
    </xf>
    <xf numFmtId="3" fontId="48" fillId="0" borderId="35" xfId="0" applyNumberFormat="1" applyFont="1" applyBorder="1" applyAlignment="1">
      <alignment vertical="top"/>
    </xf>
    <xf numFmtId="0" fontId="43" fillId="9" borderId="3" xfId="0" applyFont="1" applyFill="1" applyBorder="1" applyAlignment="1">
      <alignment horizontal="center" vertical="top" wrapText="1"/>
    </xf>
    <xf numFmtId="0" fontId="41" fillId="9" borderId="3" xfId="0" applyFont="1" applyFill="1" applyBorder="1" applyAlignment="1">
      <alignment horizontal="left" vertical="top" wrapText="1"/>
    </xf>
    <xf numFmtId="3" fontId="43" fillId="9" borderId="3" xfId="0" applyNumberFormat="1" applyFont="1" applyFill="1" applyBorder="1" applyAlignment="1">
      <alignment horizontal="right" vertical="top" wrapText="1"/>
    </xf>
    <xf numFmtId="9" fontId="43" fillId="9" borderId="3" xfId="0" applyNumberFormat="1" applyFont="1" applyFill="1" applyBorder="1" applyAlignment="1">
      <alignment horizontal="right" vertical="top" wrapText="1"/>
    </xf>
    <xf numFmtId="3" fontId="44" fillId="0" borderId="3" xfId="0" applyNumberFormat="1" applyFont="1" applyBorder="1" applyAlignment="1">
      <alignment horizontal="right" vertical="top" wrapText="1"/>
    </xf>
    <xf numFmtId="9" fontId="44" fillId="0" borderId="3" xfId="0" applyNumberFormat="1" applyFont="1" applyBorder="1" applyAlignment="1">
      <alignment horizontal="right" vertical="top" wrapText="1"/>
    </xf>
    <xf numFmtId="0" fontId="43" fillId="9" borderId="3" xfId="0" applyFont="1" applyFill="1" applyBorder="1" applyAlignment="1">
      <alignment horizontal="left" vertical="top" wrapText="1"/>
    </xf>
    <xf numFmtId="0" fontId="43" fillId="0" borderId="3" xfId="0" applyFont="1" applyBorder="1" applyAlignment="1">
      <alignment horizontal="left" vertical="top" wrapText="1"/>
    </xf>
    <xf numFmtId="3" fontId="44" fillId="0" borderId="0" xfId="0" applyNumberFormat="1" applyFont="1" applyAlignment="1">
      <alignment horizontal="right" vertical="top" wrapText="1"/>
    </xf>
    <xf numFmtId="3" fontId="44" fillId="0" borderId="0" xfId="0" applyNumberFormat="1" applyFont="1" applyAlignment="1">
      <alignment horizontal="left" vertical="top" wrapText="1"/>
    </xf>
    <xf numFmtId="14" fontId="43" fillId="9" borderId="3" xfId="0" applyNumberFormat="1" applyFont="1" applyFill="1" applyBorder="1" applyAlignment="1">
      <alignment horizontal="center" vertical="top" wrapText="1"/>
    </xf>
    <xf numFmtId="3" fontId="43" fillId="9" borderId="1" xfId="0" applyNumberFormat="1" applyFont="1" applyFill="1" applyBorder="1" applyAlignment="1">
      <alignment horizontal="center" vertical="top" wrapText="1"/>
    </xf>
    <xf numFmtId="0" fontId="3" fillId="0" borderId="0" xfId="0" applyFont="1" applyAlignment="1">
      <alignment vertical="top"/>
    </xf>
    <xf numFmtId="4" fontId="44" fillId="0" borderId="0" xfId="0" applyNumberFormat="1" applyFont="1" applyAlignment="1">
      <alignment horizontal="left" vertical="top" wrapText="1"/>
    </xf>
    <xf numFmtId="0" fontId="1" fillId="3" borderId="45" xfId="0" applyFont="1" applyFill="1" applyBorder="1" applyAlignment="1">
      <alignment vertical="top"/>
    </xf>
    <xf numFmtId="3" fontId="1" fillId="3" borderId="3" xfId="0" applyNumberFormat="1" applyFont="1" applyFill="1" applyBorder="1" applyAlignment="1">
      <alignment horizontal="center" vertical="top" wrapText="1"/>
    </xf>
    <xf numFmtId="0" fontId="1" fillId="3" borderId="3" xfId="0" applyFont="1" applyFill="1" applyBorder="1" applyAlignment="1">
      <alignment horizontal="center" vertical="top"/>
    </xf>
    <xf numFmtId="0" fontId="1" fillId="3" borderId="11" xfId="0" applyFont="1" applyFill="1" applyBorder="1" applyAlignment="1">
      <alignment vertical="top"/>
    </xf>
    <xf numFmtId="0" fontId="12" fillId="0" borderId="11" xfId="0" applyFont="1" applyBorder="1" applyAlignment="1">
      <alignment vertical="top"/>
    </xf>
    <xf numFmtId="0" fontId="1" fillId="3" borderId="45" xfId="0" applyFont="1" applyFill="1" applyBorder="1" applyAlignment="1">
      <alignment horizontal="left" vertical="top"/>
    </xf>
    <xf numFmtId="0" fontId="1" fillId="3" borderId="44" xfId="0" applyFont="1" applyFill="1" applyBorder="1" applyAlignment="1">
      <alignment horizontal="left" vertical="top"/>
    </xf>
    <xf numFmtId="0" fontId="9" fillId="3" borderId="3" xfId="0" applyFont="1" applyFill="1" applyBorder="1" applyAlignment="1">
      <alignment horizontal="left" vertical="top" wrapText="1"/>
    </xf>
    <xf numFmtId="0" fontId="10" fillId="3" borderId="3" xfId="0" applyFont="1" applyFill="1" applyBorder="1" applyAlignment="1">
      <alignment horizontal="left" vertical="top" wrapText="1"/>
    </xf>
    <xf numFmtId="0" fontId="1" fillId="3" borderId="3" xfId="0" applyFont="1" applyFill="1" applyBorder="1" applyAlignment="1">
      <alignment horizontal="left" vertical="top" wrapText="1"/>
    </xf>
    <xf numFmtId="3" fontId="22" fillId="0" borderId="3" xfId="0" applyNumberFormat="1" applyFont="1" applyBorder="1" applyAlignment="1">
      <alignment vertical="top"/>
    </xf>
    <xf numFmtId="3" fontId="21" fillId="0" borderId="3" xfId="0" applyNumberFormat="1" applyFont="1" applyBorder="1" applyAlignment="1">
      <alignment vertical="top"/>
    </xf>
    <xf numFmtId="0" fontId="0" fillId="3" borderId="11" xfId="0" applyFill="1" applyBorder="1" applyAlignment="1">
      <alignment horizontal="center" vertical="top" wrapText="1"/>
    </xf>
    <xf numFmtId="164" fontId="14" fillId="4" borderId="24" xfId="0" applyNumberFormat="1" applyFont="1" applyFill="1" applyBorder="1" applyAlignment="1">
      <alignment horizontal="center" vertical="top" wrapText="1"/>
    </xf>
    <xf numFmtId="0" fontId="11" fillId="0" borderId="0" xfId="0" applyFont="1" applyAlignment="1">
      <alignment vertical="top"/>
    </xf>
    <xf numFmtId="0" fontId="19" fillId="0" borderId="0" xfId="0" applyFont="1" applyAlignment="1">
      <alignment vertical="top"/>
    </xf>
    <xf numFmtId="0" fontId="2" fillId="0" borderId="0" xfId="0" applyFont="1" applyAlignment="1">
      <alignment vertical="top" wrapText="1"/>
    </xf>
    <xf numFmtId="3" fontId="20" fillId="0" borderId="32" xfId="0" applyNumberFormat="1" applyFont="1" applyBorder="1" applyAlignment="1">
      <alignment vertical="top"/>
    </xf>
    <xf numFmtId="3" fontId="20" fillId="0" borderId="77" xfId="0" applyNumberFormat="1" applyFont="1" applyBorder="1" applyAlignment="1">
      <alignment vertical="top"/>
    </xf>
    <xf numFmtId="3" fontId="20" fillId="0" borderId="58" xfId="0" applyNumberFormat="1" applyFont="1" applyBorder="1" applyAlignment="1">
      <alignment vertical="top"/>
    </xf>
    <xf numFmtId="3" fontId="20" fillId="0" borderId="42" xfId="0" applyNumberFormat="1" applyFont="1" applyBorder="1" applyAlignment="1">
      <alignment vertical="top"/>
    </xf>
    <xf numFmtId="0" fontId="2" fillId="0" borderId="42" xfId="0" applyFont="1" applyBorder="1" applyAlignment="1">
      <alignment vertical="top"/>
    </xf>
    <xf numFmtId="0" fontId="2" fillId="0" borderId="37" xfId="0" applyFont="1" applyBorder="1" applyAlignment="1">
      <alignment vertical="top"/>
    </xf>
    <xf numFmtId="0" fontId="2" fillId="0" borderId="35" xfId="0" applyFont="1" applyBorder="1" applyAlignment="1">
      <alignment vertical="top"/>
    </xf>
    <xf numFmtId="3" fontId="0" fillId="0" borderId="18" xfId="0" applyNumberFormat="1" applyBorder="1" applyAlignment="1">
      <alignment vertical="top"/>
    </xf>
    <xf numFmtId="0" fontId="17" fillId="0" borderId="0" xfId="0" applyFont="1" applyAlignment="1">
      <alignment vertical="top"/>
    </xf>
    <xf numFmtId="3" fontId="0" fillId="0" borderId="4" xfId="0" applyNumberFormat="1" applyBorder="1" applyAlignment="1">
      <alignment vertical="top"/>
    </xf>
    <xf numFmtId="3" fontId="0" fillId="0" borderId="5" xfId="0" applyNumberFormat="1" applyBorder="1" applyAlignment="1">
      <alignment vertical="top"/>
    </xf>
    <xf numFmtId="3" fontId="0" fillId="0" borderId="6" xfId="0" applyNumberFormat="1" applyBorder="1" applyAlignment="1">
      <alignment vertical="top"/>
    </xf>
    <xf numFmtId="0" fontId="0" fillId="0" borderId="5" xfId="0" applyBorder="1" applyAlignment="1">
      <alignment vertical="top"/>
    </xf>
    <xf numFmtId="0" fontId="0" fillId="0" borderId="6" xfId="0" applyBorder="1" applyAlignment="1">
      <alignment vertical="top"/>
    </xf>
    <xf numFmtId="0" fontId="0" fillId="0" borderId="4" xfId="0" applyBorder="1" applyAlignment="1">
      <alignment vertical="top"/>
    </xf>
    <xf numFmtId="0" fontId="0" fillId="0" borderId="0" xfId="0" quotePrefix="1" applyAlignment="1">
      <alignment vertical="top"/>
    </xf>
    <xf numFmtId="3" fontId="0" fillId="0" borderId="0" xfId="0" applyNumberFormat="1" applyAlignment="1">
      <alignment vertical="top"/>
    </xf>
    <xf numFmtId="3" fontId="16" fillId="0" borderId="78" xfId="0" applyNumberFormat="1" applyFont="1" applyBorder="1" applyAlignment="1">
      <alignment vertical="top"/>
    </xf>
    <xf numFmtId="0" fontId="17" fillId="4" borderId="10" xfId="0" applyFont="1" applyFill="1" applyBorder="1" applyAlignment="1">
      <alignment horizontal="center" vertical="top"/>
    </xf>
    <xf numFmtId="0" fontId="17" fillId="4" borderId="8" xfId="0" applyFont="1" applyFill="1" applyBorder="1" applyAlignment="1">
      <alignment horizontal="center" vertical="top"/>
    </xf>
    <xf numFmtId="0" fontId="15" fillId="11" borderId="1" xfId="0" applyFont="1" applyFill="1" applyBorder="1" applyAlignment="1" applyProtection="1">
      <alignment horizontal="left" vertical="top" wrapText="1"/>
      <protection locked="0"/>
    </xf>
    <xf numFmtId="0" fontId="19" fillId="11" borderId="1" xfId="0" applyFont="1" applyFill="1" applyBorder="1" applyAlignment="1" applyProtection="1">
      <alignment horizontal="left" vertical="top" wrapText="1"/>
      <protection locked="0"/>
    </xf>
    <xf numFmtId="0" fontId="19" fillId="11" borderId="3" xfId="0" applyFont="1" applyFill="1" applyBorder="1" applyAlignment="1" applyProtection="1">
      <alignment horizontal="left" vertical="top" wrapText="1"/>
      <protection locked="0"/>
    </xf>
    <xf numFmtId="0" fontId="15" fillId="11" borderId="3" xfId="0" applyFont="1" applyFill="1" applyBorder="1" applyAlignment="1" applyProtection="1">
      <alignment horizontal="left" vertical="top" wrapText="1"/>
      <protection locked="0"/>
    </xf>
    <xf numFmtId="0" fontId="15" fillId="11" borderId="46" xfId="0" applyFont="1" applyFill="1" applyBorder="1" applyAlignment="1" applyProtection="1">
      <alignment horizontal="left" vertical="top" wrapText="1"/>
      <protection locked="0"/>
    </xf>
    <xf numFmtId="0" fontId="19" fillId="11" borderId="46" xfId="0" applyFont="1" applyFill="1" applyBorder="1" applyAlignment="1" applyProtection="1">
      <alignment horizontal="left" vertical="top" wrapText="1"/>
      <protection locked="0"/>
    </xf>
    <xf numFmtId="0" fontId="15" fillId="11" borderId="21" xfId="0" applyFont="1" applyFill="1" applyBorder="1" applyAlignment="1" applyProtection="1">
      <alignment horizontal="left" vertical="top" wrapText="1"/>
      <protection locked="0"/>
    </xf>
    <xf numFmtId="3" fontId="20" fillId="11" borderId="39" xfId="0" applyNumberFormat="1" applyFont="1" applyFill="1" applyBorder="1" applyAlignment="1" applyProtection="1">
      <alignment vertical="top"/>
      <protection locked="0"/>
    </xf>
    <xf numFmtId="3" fontId="20" fillId="11" borderId="2" xfId="0" applyNumberFormat="1" applyFont="1" applyFill="1" applyBorder="1" applyAlignment="1" applyProtection="1">
      <alignment vertical="top"/>
      <protection locked="0"/>
    </xf>
    <xf numFmtId="3" fontId="20" fillId="11" borderId="14" xfId="0" applyNumberFormat="1" applyFont="1" applyFill="1" applyBorder="1" applyAlignment="1" applyProtection="1">
      <alignment vertical="top"/>
      <protection locked="0"/>
    </xf>
    <xf numFmtId="3" fontId="20" fillId="11" borderId="22" xfId="0" applyNumberFormat="1" applyFont="1" applyFill="1" applyBorder="1" applyAlignment="1" applyProtection="1">
      <alignment vertical="top"/>
      <protection locked="0"/>
    </xf>
    <xf numFmtId="0" fontId="19" fillId="11" borderId="40" xfId="0" applyFont="1" applyFill="1" applyBorder="1" applyAlignment="1" applyProtection="1">
      <alignment vertical="top" wrapText="1"/>
      <protection locked="0"/>
    </xf>
    <xf numFmtId="0" fontId="2" fillId="11" borderId="3" xfId="0" applyFont="1" applyFill="1" applyBorder="1" applyAlignment="1" applyProtection="1">
      <alignment vertical="top"/>
      <protection locked="0"/>
    </xf>
    <xf numFmtId="3" fontId="20" fillId="11" borderId="13" xfId="0" applyNumberFormat="1" applyFont="1" applyFill="1" applyBorder="1" applyAlignment="1" applyProtection="1">
      <alignment vertical="top"/>
      <protection locked="0"/>
    </xf>
    <xf numFmtId="3" fontId="20" fillId="11" borderId="3" xfId="0" applyNumberFormat="1" applyFont="1" applyFill="1" applyBorder="1" applyAlignment="1" applyProtection="1">
      <alignment vertical="top"/>
      <protection locked="0"/>
    </xf>
    <xf numFmtId="3" fontId="20" fillId="11" borderId="12" xfId="0" applyNumberFormat="1" applyFont="1" applyFill="1" applyBorder="1" applyAlignment="1" applyProtection="1">
      <alignment vertical="top"/>
      <protection locked="0"/>
    </xf>
    <xf numFmtId="0" fontId="19" fillId="11" borderId="3" xfId="0" applyFont="1" applyFill="1" applyBorder="1" applyAlignment="1" applyProtection="1">
      <alignment vertical="top" wrapText="1"/>
      <protection locked="0"/>
    </xf>
    <xf numFmtId="4" fontId="20" fillId="11" borderId="2" xfId="0" applyNumberFormat="1" applyFont="1" applyFill="1" applyBorder="1" applyAlignment="1" applyProtection="1">
      <alignment vertical="top"/>
      <protection locked="0"/>
    </xf>
    <xf numFmtId="0" fontId="19" fillId="11" borderId="22" xfId="0" applyFont="1" applyFill="1" applyBorder="1" applyAlignment="1" applyProtection="1">
      <alignment vertical="top" wrapText="1"/>
      <protection locked="0"/>
    </xf>
    <xf numFmtId="3" fontId="20" fillId="11" borderId="26" xfId="0" applyNumberFormat="1" applyFont="1" applyFill="1" applyBorder="1" applyAlignment="1" applyProtection="1">
      <alignment vertical="top"/>
      <protection locked="0"/>
    </xf>
    <xf numFmtId="3" fontId="20" fillId="11" borderId="11" xfId="0" applyNumberFormat="1" applyFont="1" applyFill="1" applyBorder="1" applyAlignment="1" applyProtection="1">
      <alignment vertical="top"/>
      <protection locked="0"/>
    </xf>
    <xf numFmtId="3" fontId="20" fillId="11" borderId="20" xfId="0" applyNumberFormat="1" applyFont="1" applyFill="1" applyBorder="1" applyAlignment="1" applyProtection="1">
      <alignment vertical="top"/>
      <protection locked="0"/>
    </xf>
    <xf numFmtId="3" fontId="18" fillId="11" borderId="13" xfId="0" applyNumberFormat="1" applyFont="1" applyFill="1" applyBorder="1" applyAlignment="1" applyProtection="1">
      <alignment horizontal="right" vertical="top"/>
      <protection locked="0"/>
    </xf>
    <xf numFmtId="3" fontId="18" fillId="11" borderId="3" xfId="0" applyNumberFormat="1" applyFont="1" applyFill="1" applyBorder="1" applyAlignment="1" applyProtection="1">
      <alignment horizontal="right" vertical="top"/>
      <protection locked="0"/>
    </xf>
    <xf numFmtId="3" fontId="18" fillId="11" borderId="12" xfId="0" applyNumberFormat="1" applyFont="1" applyFill="1" applyBorder="1" applyAlignment="1" applyProtection="1">
      <alignment horizontal="right" vertical="top"/>
      <protection locked="0"/>
    </xf>
    <xf numFmtId="3" fontId="18" fillId="11" borderId="11" xfId="0" applyNumberFormat="1" applyFont="1" applyFill="1" applyBorder="1" applyAlignment="1" applyProtection="1">
      <alignment horizontal="right" vertical="top"/>
      <protection locked="0"/>
    </xf>
    <xf numFmtId="3" fontId="20" fillId="11" borderId="26" xfId="0" applyNumberFormat="1" applyFont="1" applyFill="1" applyBorder="1" applyAlignment="1" applyProtection="1">
      <alignment vertical="top" wrapText="1"/>
      <protection locked="0"/>
    </xf>
    <xf numFmtId="3" fontId="20" fillId="11" borderId="11" xfId="0" applyNumberFormat="1" applyFont="1" applyFill="1" applyBorder="1" applyAlignment="1" applyProtection="1">
      <alignment vertical="top" wrapText="1"/>
      <protection locked="0"/>
    </xf>
    <xf numFmtId="3" fontId="20" fillId="11" borderId="12" xfId="0" applyNumberFormat="1" applyFont="1" applyFill="1" applyBorder="1" applyAlignment="1" applyProtection="1">
      <alignment vertical="top" wrapText="1"/>
      <protection locked="0"/>
    </xf>
    <xf numFmtId="3" fontId="20" fillId="11" borderId="20" xfId="0" applyNumberFormat="1" applyFont="1" applyFill="1" applyBorder="1" applyAlignment="1" applyProtection="1">
      <alignment vertical="top" wrapText="1"/>
      <protection locked="0"/>
    </xf>
    <xf numFmtId="3" fontId="18" fillId="11" borderId="13" xfId="0" applyNumberFormat="1" applyFont="1" applyFill="1" applyBorder="1" applyAlignment="1" applyProtection="1">
      <alignment horizontal="right" vertical="top" wrapText="1"/>
      <protection locked="0"/>
    </xf>
    <xf numFmtId="3" fontId="18" fillId="11" borderId="3" xfId="0" applyNumberFormat="1" applyFont="1" applyFill="1" applyBorder="1" applyAlignment="1" applyProtection="1">
      <alignment horizontal="right" vertical="top" wrapText="1"/>
      <protection locked="0"/>
    </xf>
    <xf numFmtId="3" fontId="18" fillId="11" borderId="12" xfId="0" applyNumberFormat="1" applyFont="1" applyFill="1" applyBorder="1" applyAlignment="1" applyProtection="1">
      <alignment horizontal="right" vertical="top" wrapText="1"/>
      <protection locked="0"/>
    </xf>
    <xf numFmtId="3" fontId="18" fillId="11" borderId="11" xfId="0" applyNumberFormat="1" applyFont="1" applyFill="1" applyBorder="1" applyAlignment="1" applyProtection="1">
      <alignment horizontal="right" vertical="top" wrapText="1"/>
      <protection locked="0"/>
    </xf>
    <xf numFmtId="0" fontId="2" fillId="11" borderId="40" xfId="0" applyFont="1" applyFill="1" applyBorder="1" applyAlignment="1" applyProtection="1">
      <alignment vertical="top" wrapText="1"/>
      <protection locked="0"/>
    </xf>
    <xf numFmtId="3" fontId="20" fillId="11" borderId="50" xfId="0" applyNumberFormat="1" applyFont="1" applyFill="1" applyBorder="1" applyAlignment="1" applyProtection="1">
      <alignment vertical="top"/>
      <protection locked="0"/>
    </xf>
    <xf numFmtId="3" fontId="20" fillId="11" borderId="45" xfId="0" applyNumberFormat="1" applyFont="1" applyFill="1" applyBorder="1" applyAlignment="1" applyProtection="1">
      <alignment vertical="top"/>
      <protection locked="0"/>
    </xf>
    <xf numFmtId="3" fontId="20" fillId="11" borderId="48" xfId="0" applyNumberFormat="1" applyFont="1" applyFill="1" applyBorder="1" applyAlignment="1" applyProtection="1">
      <alignment vertical="top"/>
      <protection locked="0"/>
    </xf>
    <xf numFmtId="3" fontId="20" fillId="11" borderId="44" xfId="0" applyNumberFormat="1" applyFont="1" applyFill="1" applyBorder="1" applyAlignment="1" applyProtection="1">
      <alignment vertical="top"/>
      <protection locked="0"/>
    </xf>
    <xf numFmtId="3" fontId="18" fillId="11" borderId="50" xfId="0" applyNumberFormat="1" applyFont="1" applyFill="1" applyBorder="1" applyAlignment="1" applyProtection="1">
      <alignment horizontal="right" vertical="top"/>
      <protection locked="0"/>
    </xf>
    <xf numFmtId="3" fontId="18" fillId="11" borderId="45" xfId="0" applyNumberFormat="1" applyFont="1" applyFill="1" applyBorder="1" applyAlignment="1" applyProtection="1">
      <alignment horizontal="right" vertical="top"/>
      <protection locked="0"/>
    </xf>
    <xf numFmtId="3" fontId="18" fillId="11" borderId="48" xfId="0" applyNumberFormat="1" applyFont="1" applyFill="1" applyBorder="1" applyAlignment="1" applyProtection="1">
      <alignment horizontal="right" vertical="top"/>
      <protection locked="0"/>
    </xf>
    <xf numFmtId="0" fontId="19" fillId="11" borderId="47" xfId="0" applyFont="1" applyFill="1" applyBorder="1" applyAlignment="1" applyProtection="1">
      <alignment vertical="top" wrapText="1"/>
      <protection locked="0"/>
    </xf>
    <xf numFmtId="3" fontId="0" fillId="11" borderId="16" xfId="0" applyNumberFormat="1" applyFill="1" applyBorder="1" applyAlignment="1" applyProtection="1">
      <alignment horizontal="right" vertical="top" wrapText="1"/>
      <protection locked="0"/>
    </xf>
    <xf numFmtId="3" fontId="0" fillId="11" borderId="17" xfId="0" applyNumberFormat="1" applyFill="1" applyBorder="1" applyAlignment="1" applyProtection="1">
      <alignment horizontal="right" vertical="top" wrapText="1"/>
      <protection locked="0"/>
    </xf>
    <xf numFmtId="3" fontId="0" fillId="11" borderId="35" xfId="0" applyNumberFormat="1" applyFill="1" applyBorder="1" applyAlignment="1" applyProtection="1">
      <alignment horizontal="left" vertical="top" wrapText="1"/>
      <protection locked="0"/>
    </xf>
    <xf numFmtId="3" fontId="16" fillId="12" borderId="14" xfId="0" applyNumberFormat="1" applyFont="1" applyFill="1" applyBorder="1" applyAlignment="1">
      <alignment vertical="top"/>
    </xf>
    <xf numFmtId="3" fontId="20" fillId="12" borderId="31" xfId="0" applyNumberFormat="1" applyFont="1" applyFill="1" applyBorder="1" applyAlignment="1">
      <alignment vertical="top"/>
    </xf>
    <xf numFmtId="3" fontId="48" fillId="12" borderId="1" xfId="0" applyNumberFormat="1" applyFont="1" applyFill="1" applyBorder="1" applyAlignment="1">
      <alignment vertical="top"/>
    </xf>
    <xf numFmtId="3" fontId="48" fillId="12" borderId="22" xfId="0" applyNumberFormat="1" applyFont="1" applyFill="1" applyBorder="1" applyAlignment="1">
      <alignment vertical="top"/>
    </xf>
    <xf numFmtId="3" fontId="48" fillId="12" borderId="2" xfId="0" applyNumberFormat="1" applyFont="1" applyFill="1" applyBorder="1" applyAlignment="1">
      <alignment vertical="top"/>
    </xf>
    <xf numFmtId="3" fontId="48" fillId="12" borderId="39" xfId="0" applyNumberFormat="1" applyFont="1" applyFill="1" applyBorder="1" applyAlignment="1">
      <alignment vertical="top"/>
    </xf>
    <xf numFmtId="3" fontId="48" fillId="12" borderId="14" xfId="0" applyNumberFormat="1" applyFont="1" applyFill="1" applyBorder="1" applyAlignment="1">
      <alignment vertical="top"/>
    </xf>
    <xf numFmtId="0" fontId="19" fillId="12" borderId="40" xfId="0" applyFont="1" applyFill="1" applyBorder="1" applyAlignment="1">
      <alignment vertical="top" wrapText="1"/>
    </xf>
    <xf numFmtId="3" fontId="20" fillId="12" borderId="5" xfId="0" applyNumberFormat="1" applyFont="1" applyFill="1" applyBorder="1" applyAlignment="1">
      <alignment vertical="top"/>
    </xf>
    <xf numFmtId="3" fontId="20" fillId="12" borderId="4" xfId="0" applyNumberFormat="1" applyFont="1" applyFill="1" applyBorder="1" applyAlignment="1">
      <alignment vertical="top"/>
    </xf>
    <xf numFmtId="3" fontId="20" fillId="12" borderId="54" xfId="0" applyNumberFormat="1" applyFont="1" applyFill="1" applyBorder="1" applyAlignment="1">
      <alignment vertical="top"/>
    </xf>
    <xf numFmtId="3" fontId="20" fillId="12" borderId="1" xfId="0" applyNumberFormat="1" applyFont="1" applyFill="1" applyBorder="1" applyAlignment="1">
      <alignment vertical="top"/>
    </xf>
    <xf numFmtId="3" fontId="20" fillId="12" borderId="3" xfId="0" applyNumberFormat="1" applyFont="1" applyFill="1" applyBorder="1" applyAlignment="1">
      <alignment vertical="top"/>
    </xf>
    <xf numFmtId="3" fontId="20" fillId="12" borderId="38" xfId="0" applyNumberFormat="1" applyFont="1" applyFill="1" applyBorder="1" applyAlignment="1">
      <alignment vertical="top"/>
    </xf>
    <xf numFmtId="3" fontId="2" fillId="12" borderId="16" xfId="0" applyNumberFormat="1" applyFont="1" applyFill="1" applyBorder="1" applyAlignment="1">
      <alignment horizontal="right" vertical="top" wrapText="1"/>
    </xf>
    <xf numFmtId="0" fontId="15" fillId="12" borderId="1" xfId="0" applyFont="1" applyFill="1" applyBorder="1" applyAlignment="1">
      <alignment horizontal="left" vertical="top" wrapText="1"/>
    </xf>
    <xf numFmtId="0" fontId="19" fillId="12" borderId="1" xfId="0" applyFont="1" applyFill="1" applyBorder="1" applyAlignment="1">
      <alignment horizontal="left" vertical="top" wrapText="1"/>
    </xf>
    <xf numFmtId="0" fontId="19" fillId="12" borderId="39" xfId="0" applyFont="1" applyFill="1" applyBorder="1" applyAlignment="1">
      <alignment vertical="top" wrapText="1"/>
    </xf>
    <xf numFmtId="0" fontId="19" fillId="12" borderId="3" xfId="0" applyFont="1" applyFill="1" applyBorder="1" applyAlignment="1">
      <alignment horizontal="left" vertical="top" wrapText="1"/>
    </xf>
    <xf numFmtId="0" fontId="15" fillId="12" borderId="3" xfId="0" applyFont="1" applyFill="1" applyBorder="1" applyAlignment="1">
      <alignment horizontal="left" vertical="top" wrapText="1"/>
    </xf>
    <xf numFmtId="3" fontId="20" fillId="12" borderId="11" xfId="0" applyNumberFormat="1" applyFont="1" applyFill="1" applyBorder="1" applyAlignment="1">
      <alignment vertical="top"/>
    </xf>
    <xf numFmtId="3" fontId="20" fillId="12" borderId="12" xfId="0" applyNumberFormat="1" applyFont="1" applyFill="1" applyBorder="1" applyAlignment="1">
      <alignment vertical="top"/>
    </xf>
    <xf numFmtId="3" fontId="48" fillId="12" borderId="20" xfId="0" applyNumberFormat="1" applyFont="1" applyFill="1" applyBorder="1" applyAlignment="1">
      <alignment vertical="top"/>
    </xf>
    <xf numFmtId="3" fontId="48" fillId="12" borderId="11" xfId="0" applyNumberFormat="1" applyFont="1" applyFill="1" applyBorder="1" applyAlignment="1">
      <alignment vertical="top"/>
    </xf>
    <xf numFmtId="3" fontId="48" fillId="12" borderId="26" xfId="0" applyNumberFormat="1" applyFont="1" applyFill="1" applyBorder="1" applyAlignment="1">
      <alignment vertical="top"/>
    </xf>
    <xf numFmtId="3" fontId="48" fillId="12" borderId="12" xfId="0" applyNumberFormat="1" applyFont="1" applyFill="1" applyBorder="1" applyAlignment="1">
      <alignment vertical="top"/>
    </xf>
    <xf numFmtId="3" fontId="49" fillId="12" borderId="13" xfId="0" applyNumberFormat="1" applyFont="1" applyFill="1" applyBorder="1" applyAlignment="1">
      <alignment horizontal="right" vertical="top"/>
    </xf>
    <xf numFmtId="3" fontId="49" fillId="12" borderId="3" xfId="0" applyNumberFormat="1" applyFont="1" applyFill="1" applyBorder="1" applyAlignment="1">
      <alignment horizontal="right" vertical="top"/>
    </xf>
    <xf numFmtId="3" fontId="49" fillId="12" borderId="12" xfId="0" applyNumberFormat="1" applyFont="1" applyFill="1" applyBorder="1" applyAlignment="1">
      <alignment horizontal="right" vertical="top"/>
    </xf>
    <xf numFmtId="0" fontId="15" fillId="12" borderId="46" xfId="0" applyFont="1" applyFill="1" applyBorder="1" applyAlignment="1">
      <alignment horizontal="left" vertical="top" wrapText="1"/>
    </xf>
    <xf numFmtId="0" fontId="19" fillId="12" borderId="46" xfId="0" applyFont="1" applyFill="1" applyBorder="1" applyAlignment="1">
      <alignment horizontal="left" vertical="top" wrapText="1"/>
    </xf>
    <xf numFmtId="0" fontId="15" fillId="12" borderId="21" xfId="0" applyFont="1" applyFill="1" applyBorder="1" applyAlignment="1">
      <alignment horizontal="left" vertical="top" wrapText="1"/>
    </xf>
    <xf numFmtId="3" fontId="49" fillId="12" borderId="50" xfId="0" applyNumberFormat="1" applyFont="1" applyFill="1" applyBorder="1" applyAlignment="1">
      <alignment horizontal="right" vertical="top"/>
    </xf>
    <xf numFmtId="3" fontId="49" fillId="12" borderId="45" xfId="0" applyNumberFormat="1" applyFont="1" applyFill="1" applyBorder="1" applyAlignment="1">
      <alignment horizontal="right" vertical="top"/>
    </xf>
    <xf numFmtId="3" fontId="49" fillId="12" borderId="48" xfId="0" applyNumberFormat="1" applyFont="1" applyFill="1" applyBorder="1" applyAlignment="1">
      <alignment horizontal="right" vertical="top"/>
    </xf>
    <xf numFmtId="0" fontId="19" fillId="12" borderId="47" xfId="0" applyFont="1" applyFill="1" applyBorder="1" applyAlignment="1">
      <alignment vertical="top" wrapText="1"/>
    </xf>
    <xf numFmtId="3" fontId="0" fillId="12" borderId="35" xfId="0" applyNumberFormat="1" applyFill="1" applyBorder="1" applyAlignment="1">
      <alignment horizontal="left" vertical="top" wrapText="1"/>
    </xf>
    <xf numFmtId="0" fontId="19" fillId="12" borderId="1" xfId="1" applyFont="1" applyFill="1" applyBorder="1" applyAlignment="1">
      <alignment horizontal="left" vertical="top" wrapText="1"/>
    </xf>
    <xf numFmtId="0" fontId="19" fillId="12" borderId="31" xfId="0" applyFont="1" applyFill="1" applyBorder="1" applyAlignment="1">
      <alignment horizontal="left" vertical="top" wrapText="1"/>
    </xf>
    <xf numFmtId="0" fontId="19" fillId="12" borderId="3" xfId="1" applyFont="1" applyFill="1" applyBorder="1" applyAlignment="1">
      <alignment horizontal="left" vertical="top" wrapText="1"/>
    </xf>
    <xf numFmtId="0" fontId="19" fillId="12" borderId="0" xfId="0" applyFont="1" applyFill="1" applyAlignment="1">
      <alignment vertical="top" wrapText="1"/>
    </xf>
    <xf numFmtId="0" fontId="19" fillId="12" borderId="21" xfId="1" applyFont="1" applyFill="1" applyBorder="1" applyAlignment="1">
      <alignment horizontal="left" vertical="top" wrapText="1"/>
    </xf>
    <xf numFmtId="3" fontId="15" fillId="0" borderId="4" xfId="0" applyNumberFormat="1" applyFont="1" applyBorder="1" applyAlignment="1">
      <alignment vertical="top"/>
    </xf>
    <xf numFmtId="3" fontId="15" fillId="0" borderId="5" xfId="0" applyNumberFormat="1" applyFont="1" applyBorder="1" applyAlignment="1">
      <alignment vertical="top"/>
    </xf>
    <xf numFmtId="3" fontId="15" fillId="0" borderId="6" xfId="0" applyNumberFormat="1" applyFont="1" applyBorder="1" applyAlignment="1">
      <alignment vertical="top"/>
    </xf>
    <xf numFmtId="3" fontId="21" fillId="0" borderId="18" xfId="0" applyNumberFormat="1" applyFont="1" applyBorder="1" applyAlignment="1">
      <alignment vertical="top"/>
    </xf>
    <xf numFmtId="3" fontId="21" fillId="0" borderId="16" xfId="0" applyNumberFormat="1" applyFont="1" applyBorder="1" applyAlignment="1">
      <alignment vertical="top"/>
    </xf>
    <xf numFmtId="3" fontId="21" fillId="0" borderId="15" xfId="0" applyNumberFormat="1" applyFont="1" applyBorder="1" applyAlignment="1">
      <alignment vertical="top"/>
    </xf>
    <xf numFmtId="0" fontId="19" fillId="11" borderId="31" xfId="0" applyFont="1" applyFill="1" applyBorder="1" applyAlignment="1" applyProtection="1">
      <alignment horizontal="left" vertical="top" wrapText="1"/>
      <protection locked="0"/>
    </xf>
    <xf numFmtId="0" fontId="17" fillId="4" borderId="41" xfId="0" applyFont="1" applyFill="1" applyBorder="1" applyAlignment="1">
      <alignment horizontal="center" vertical="top"/>
    </xf>
    <xf numFmtId="49" fontId="17" fillId="4" borderId="7" xfId="0" applyNumberFormat="1" applyFont="1" applyFill="1" applyBorder="1" applyAlignment="1">
      <alignment horizontal="center" vertical="top" wrapText="1"/>
    </xf>
    <xf numFmtId="49" fontId="17" fillId="4" borderId="8" xfId="0" applyNumberFormat="1" applyFont="1" applyFill="1" applyBorder="1" applyAlignment="1">
      <alignment horizontal="center" vertical="top" wrapText="1"/>
    </xf>
    <xf numFmtId="49" fontId="13" fillId="4" borderId="8" xfId="0" applyNumberFormat="1" applyFont="1" applyFill="1" applyBorder="1" applyAlignment="1">
      <alignment horizontal="center" vertical="top" wrapText="1"/>
    </xf>
    <xf numFmtId="49" fontId="13" fillId="4" borderId="8" xfId="0" applyNumberFormat="1" applyFont="1" applyFill="1" applyBorder="1" applyAlignment="1">
      <alignment horizontal="center" vertical="top"/>
    </xf>
    <xf numFmtId="1" fontId="13" fillId="4" borderId="8" xfId="0" applyNumberFormat="1" applyFont="1" applyFill="1" applyBorder="1" applyAlignment="1">
      <alignment horizontal="center" vertical="top" wrapText="1"/>
    </xf>
    <xf numFmtId="49" fontId="17" fillId="4" borderId="10" xfId="0" applyNumberFormat="1" applyFont="1" applyFill="1" applyBorder="1" applyAlignment="1">
      <alignment horizontal="center" vertical="top" wrapText="1"/>
    </xf>
    <xf numFmtId="49" fontId="12" fillId="4" borderId="8" xfId="0" applyNumberFormat="1" applyFont="1" applyFill="1" applyBorder="1" applyAlignment="1">
      <alignment horizontal="center" vertical="top" wrapText="1"/>
    </xf>
    <xf numFmtId="1" fontId="12" fillId="4" borderId="8" xfId="0" applyNumberFormat="1" applyFont="1" applyFill="1" applyBorder="1" applyAlignment="1">
      <alignment horizontal="center" vertical="top" wrapText="1"/>
    </xf>
    <xf numFmtId="0" fontId="12" fillId="4" borderId="8" xfId="0" applyFont="1" applyFill="1" applyBorder="1" applyAlignment="1">
      <alignment horizontal="center" vertical="top" wrapText="1"/>
    </xf>
    <xf numFmtId="164" fontId="6" fillId="4" borderId="8" xfId="0" applyNumberFormat="1" applyFont="1" applyFill="1" applyBorder="1" applyAlignment="1">
      <alignment horizontal="center" vertical="top" wrapText="1"/>
    </xf>
    <xf numFmtId="164" fontId="6" fillId="4" borderId="10" xfId="0" applyNumberFormat="1" applyFont="1" applyFill="1" applyBorder="1" applyAlignment="1">
      <alignment horizontal="center" vertical="top" wrapText="1"/>
    </xf>
    <xf numFmtId="3" fontId="20" fillId="11" borderId="4" xfId="0" applyNumberFormat="1" applyFont="1" applyFill="1" applyBorder="1" applyAlignment="1" applyProtection="1">
      <alignment vertical="top"/>
      <protection locked="0"/>
    </xf>
    <xf numFmtId="3" fontId="20" fillId="11" borderId="5" xfId="0" applyNumberFormat="1" applyFont="1" applyFill="1" applyBorder="1" applyAlignment="1" applyProtection="1">
      <alignment vertical="top"/>
      <protection locked="0"/>
    </xf>
    <xf numFmtId="3" fontId="20" fillId="11" borderId="6" xfId="0" applyNumberFormat="1" applyFont="1" applyFill="1" applyBorder="1" applyAlignment="1" applyProtection="1">
      <alignment vertical="top"/>
      <protection locked="0"/>
    </xf>
    <xf numFmtId="3" fontId="20" fillId="0" borderId="18" xfId="0" applyNumberFormat="1" applyFont="1" applyBorder="1" applyAlignment="1">
      <alignment vertical="top"/>
    </xf>
    <xf numFmtId="3" fontId="20" fillId="0" borderId="16" xfId="0" applyNumberFormat="1" applyFont="1" applyBorder="1" applyAlignment="1">
      <alignment vertical="top"/>
    </xf>
    <xf numFmtId="49" fontId="13" fillId="4" borderId="10" xfId="0" applyNumberFormat="1" applyFont="1" applyFill="1" applyBorder="1" applyAlignment="1">
      <alignment horizontal="center" vertical="top" wrapText="1"/>
    </xf>
    <xf numFmtId="49" fontId="11" fillId="4" borderId="7" xfId="0" applyNumberFormat="1" applyFont="1" applyFill="1" applyBorder="1" applyAlignment="1">
      <alignment horizontal="center" vertical="top" wrapText="1"/>
    </xf>
    <xf numFmtId="164" fontId="6" fillId="4" borderId="23" xfId="0" applyNumberFormat="1" applyFont="1" applyFill="1" applyBorder="1" applyAlignment="1">
      <alignment horizontal="center" vertical="top" wrapText="1"/>
    </xf>
    <xf numFmtId="1" fontId="12" fillId="4" borderId="30" xfId="0" applyNumberFormat="1" applyFont="1" applyFill="1" applyBorder="1" applyAlignment="1">
      <alignment horizontal="center" vertical="top" wrapText="1"/>
    </xf>
    <xf numFmtId="164" fontId="0" fillId="4" borderId="30" xfId="0" applyNumberFormat="1" applyFill="1" applyBorder="1" applyAlignment="1">
      <alignment horizontal="left" vertical="top" wrapText="1"/>
    </xf>
    <xf numFmtId="0" fontId="11" fillId="0" borderId="30" xfId="0" applyFont="1" applyBorder="1" applyAlignment="1">
      <alignment vertical="top"/>
    </xf>
    <xf numFmtId="3" fontId="48" fillId="12" borderId="5" xfId="0" applyNumberFormat="1" applyFont="1" applyFill="1" applyBorder="1" applyAlignment="1">
      <alignment vertical="top"/>
    </xf>
    <xf numFmtId="3" fontId="48" fillId="0" borderId="77" xfId="0" applyNumberFormat="1" applyFont="1" applyBorder="1" applyAlignment="1">
      <alignment vertical="top"/>
    </xf>
    <xf numFmtId="0" fontId="2" fillId="11" borderId="21" xfId="0" applyFont="1" applyFill="1" applyBorder="1" applyAlignment="1" applyProtection="1">
      <alignment vertical="top"/>
      <protection locked="0"/>
    </xf>
    <xf numFmtId="0" fontId="2" fillId="11" borderId="13" xfId="0" applyFont="1" applyFill="1" applyBorder="1" applyAlignment="1" applyProtection="1">
      <alignment vertical="top"/>
      <protection locked="0"/>
    </xf>
    <xf numFmtId="0" fontId="2" fillId="11" borderId="12" xfId="0" applyFont="1" applyFill="1" applyBorder="1" applyAlignment="1" applyProtection="1">
      <alignment vertical="top"/>
      <protection locked="0"/>
    </xf>
    <xf numFmtId="0" fontId="2" fillId="11" borderId="95" xfId="0" applyFont="1" applyFill="1" applyBorder="1" applyAlignment="1" applyProtection="1">
      <alignment vertical="top"/>
      <protection locked="0"/>
    </xf>
    <xf numFmtId="0" fontId="2" fillId="11" borderId="48" xfId="0" applyFont="1" applyFill="1" applyBorder="1" applyAlignment="1" applyProtection="1">
      <alignment vertical="top"/>
      <protection locked="0"/>
    </xf>
    <xf numFmtId="3" fontId="48" fillId="0" borderId="18" xfId="0" applyNumberFormat="1" applyFont="1" applyBorder="1" applyAlignment="1">
      <alignment vertical="top"/>
    </xf>
    <xf numFmtId="3" fontId="48" fillId="0" borderId="16" xfId="0" applyNumberFormat="1" applyFont="1" applyBorder="1" applyAlignment="1">
      <alignment vertical="top"/>
    </xf>
    <xf numFmtId="1" fontId="12" fillId="4" borderId="23" xfId="0" applyNumberFormat="1" applyFont="1" applyFill="1" applyBorder="1" applyAlignment="1">
      <alignment horizontal="center" vertical="top" wrapText="1"/>
    </xf>
    <xf numFmtId="0" fontId="19" fillId="12" borderId="26" xfId="0" applyFont="1" applyFill="1" applyBorder="1" applyAlignment="1">
      <alignment vertical="top" wrapText="1"/>
    </xf>
    <xf numFmtId="0" fontId="19" fillId="12" borderId="50" xfId="0" applyFont="1" applyFill="1" applyBorder="1" applyAlignment="1">
      <alignment vertical="top" wrapText="1"/>
    </xf>
    <xf numFmtId="0" fontId="19" fillId="12" borderId="47" xfId="0" applyFont="1" applyFill="1" applyBorder="1" applyAlignment="1">
      <alignment horizontal="center" vertical="top"/>
    </xf>
    <xf numFmtId="0" fontId="2" fillId="12" borderId="47" xfId="0" applyFont="1" applyFill="1" applyBorder="1" applyAlignment="1">
      <alignment vertical="top" wrapText="1"/>
    </xf>
    <xf numFmtId="0" fontId="0" fillId="0" borderId="3" xfId="0" applyBorder="1" applyAlignment="1">
      <alignment vertical="top"/>
    </xf>
    <xf numFmtId="0" fontId="0" fillId="3" borderId="3" xfId="0" applyFill="1" applyBorder="1" applyAlignment="1">
      <alignment vertical="top"/>
    </xf>
    <xf numFmtId="0" fontId="0" fillId="3" borderId="19" xfId="0" applyFill="1" applyBorder="1" applyAlignment="1">
      <alignment vertical="top"/>
    </xf>
    <xf numFmtId="3" fontId="48" fillId="12" borderId="70" xfId="0" applyNumberFormat="1" applyFont="1" applyFill="1" applyBorder="1" applyAlignment="1">
      <alignment vertical="top"/>
    </xf>
    <xf numFmtId="3" fontId="48" fillId="0" borderId="57" xfId="0" applyNumberFormat="1" applyFont="1" applyBorder="1" applyAlignment="1">
      <alignment vertical="top"/>
    </xf>
    <xf numFmtId="3" fontId="49" fillId="12" borderId="19" xfId="0" applyNumberFormat="1" applyFont="1" applyFill="1" applyBorder="1" applyAlignment="1">
      <alignment horizontal="right" vertical="top"/>
    </xf>
    <xf numFmtId="3" fontId="49" fillId="12" borderId="44" xfId="0" applyNumberFormat="1" applyFont="1" applyFill="1" applyBorder="1" applyAlignment="1">
      <alignment horizontal="right" vertical="top"/>
    </xf>
    <xf numFmtId="164" fontId="0" fillId="4" borderId="93" xfId="0" applyNumberFormat="1" applyFill="1" applyBorder="1" applyAlignment="1">
      <alignment horizontal="center" vertical="top" wrapText="1"/>
    </xf>
    <xf numFmtId="164" fontId="0" fillId="4" borderId="94" xfId="0" applyNumberFormat="1" applyFill="1" applyBorder="1" applyAlignment="1">
      <alignment horizontal="center" vertical="top" wrapText="1"/>
    </xf>
    <xf numFmtId="164" fontId="0" fillId="4" borderId="92" xfId="0" applyNumberFormat="1" applyFill="1" applyBorder="1" applyAlignment="1">
      <alignment horizontal="center" vertical="top" wrapText="1"/>
    </xf>
    <xf numFmtId="164" fontId="0" fillId="4" borderId="83" xfId="0" applyNumberFormat="1" applyFill="1" applyBorder="1" applyAlignment="1">
      <alignment horizontal="center" vertical="top" wrapText="1"/>
    </xf>
    <xf numFmtId="164" fontId="0" fillId="4" borderId="71" xfId="0" applyNumberFormat="1" applyFill="1" applyBorder="1" applyAlignment="1">
      <alignment horizontal="center" vertical="top" wrapText="1"/>
    </xf>
    <xf numFmtId="3" fontId="48" fillId="12" borderId="3" xfId="0" applyNumberFormat="1" applyFont="1" applyFill="1" applyBorder="1" applyAlignment="1">
      <alignment vertical="top"/>
    </xf>
    <xf numFmtId="3" fontId="20" fillId="12" borderId="6" xfId="0" applyNumberFormat="1" applyFont="1" applyFill="1" applyBorder="1" applyAlignment="1">
      <alignment vertical="top"/>
    </xf>
    <xf numFmtId="3" fontId="20" fillId="12" borderId="13" xfId="0" applyNumberFormat="1" applyFont="1" applyFill="1" applyBorder="1" applyAlignment="1">
      <alignment vertical="top"/>
    </xf>
    <xf numFmtId="3" fontId="20" fillId="12" borderId="69" xfId="0" applyNumberFormat="1" applyFont="1" applyFill="1" applyBorder="1" applyAlignment="1">
      <alignment vertical="top"/>
    </xf>
    <xf numFmtId="3" fontId="48" fillId="12" borderId="13" xfId="0" applyNumberFormat="1" applyFont="1" applyFill="1" applyBorder="1" applyAlignment="1">
      <alignment vertical="top"/>
    </xf>
    <xf numFmtId="0" fontId="1" fillId="3" borderId="80" xfId="0" applyFont="1" applyFill="1" applyBorder="1" applyAlignment="1">
      <alignment horizontal="left" vertical="top"/>
    </xf>
    <xf numFmtId="0" fontId="1" fillId="3" borderId="0" xfId="0" applyFont="1" applyFill="1" applyAlignment="1">
      <alignment horizontal="left" vertical="top"/>
    </xf>
    <xf numFmtId="0" fontId="19" fillId="11" borderId="21" xfId="0" applyFont="1" applyFill="1" applyBorder="1" applyAlignment="1" applyProtection="1">
      <alignment horizontal="left" vertical="top" wrapText="1"/>
      <protection locked="0"/>
    </xf>
    <xf numFmtId="0" fontId="19" fillId="11" borderId="1" xfId="1" applyFont="1" applyFill="1" applyBorder="1" applyAlignment="1" applyProtection="1">
      <alignment horizontal="left" vertical="top" wrapText="1"/>
      <protection locked="0"/>
    </xf>
    <xf numFmtId="0" fontId="19" fillId="11" borderId="3" xfId="1" applyFont="1" applyFill="1" applyBorder="1" applyAlignment="1" applyProtection="1">
      <alignment horizontal="left" vertical="top" wrapText="1"/>
      <protection locked="0"/>
    </xf>
    <xf numFmtId="0" fontId="19" fillId="11" borderId="21" xfId="1" applyFont="1" applyFill="1" applyBorder="1" applyAlignment="1" applyProtection="1">
      <alignment horizontal="left" vertical="top" wrapText="1"/>
      <protection locked="0"/>
    </xf>
    <xf numFmtId="0" fontId="0" fillId="0" borderId="26" xfId="0" applyBorder="1" applyAlignment="1">
      <alignment horizontal="left" vertical="top"/>
    </xf>
    <xf numFmtId="0" fontId="0" fillId="0" borderId="28" xfId="0" applyBorder="1" applyAlignment="1">
      <alignment horizontal="left" vertical="top"/>
    </xf>
    <xf numFmtId="0" fontId="19" fillId="11" borderId="20" xfId="0" applyFont="1" applyFill="1" applyBorder="1" applyAlignment="1" applyProtection="1">
      <alignment vertical="top" wrapText="1"/>
      <protection locked="0"/>
    </xf>
    <xf numFmtId="0" fontId="19" fillId="11" borderId="44" xfId="0" applyFont="1" applyFill="1" applyBorder="1" applyAlignment="1" applyProtection="1">
      <alignment vertical="top" wrapText="1"/>
      <protection locked="0"/>
    </xf>
    <xf numFmtId="0" fontId="19" fillId="11" borderId="33" xfId="0" applyFont="1" applyFill="1" applyBorder="1" applyAlignment="1" applyProtection="1">
      <alignment vertical="top" wrapText="1"/>
      <protection locked="0"/>
    </xf>
    <xf numFmtId="0" fontId="19" fillId="11" borderId="36" xfId="0" applyFont="1" applyFill="1" applyBorder="1" applyAlignment="1" applyProtection="1">
      <alignment vertical="top" wrapText="1"/>
      <protection locked="0"/>
    </xf>
    <xf numFmtId="0" fontId="19" fillId="11" borderId="51" xfId="0" applyFont="1" applyFill="1" applyBorder="1" applyAlignment="1" applyProtection="1">
      <alignment vertical="top" wrapText="1"/>
      <protection locked="0"/>
    </xf>
    <xf numFmtId="0" fontId="19" fillId="12" borderId="49" xfId="0" applyFont="1" applyFill="1" applyBorder="1" applyAlignment="1">
      <alignment horizontal="left" vertical="top" wrapText="1"/>
    </xf>
    <xf numFmtId="0" fontId="19" fillId="12" borderId="21" xfId="0" applyFont="1" applyFill="1" applyBorder="1" applyAlignment="1">
      <alignment horizontal="left" vertical="top" wrapText="1"/>
    </xf>
    <xf numFmtId="0" fontId="2" fillId="11" borderId="36" xfId="0" applyFont="1" applyFill="1" applyBorder="1" applyAlignment="1" applyProtection="1">
      <alignment vertical="top" wrapText="1"/>
      <protection locked="0"/>
    </xf>
    <xf numFmtId="0" fontId="2" fillId="11" borderId="51" xfId="0" applyFont="1" applyFill="1" applyBorder="1" applyAlignment="1" applyProtection="1">
      <alignment vertical="top" wrapText="1"/>
      <protection locked="0"/>
    </xf>
    <xf numFmtId="0" fontId="4" fillId="0" borderId="0" xfId="0" applyFont="1" applyAlignment="1">
      <alignment vertical="top" wrapText="1"/>
    </xf>
    <xf numFmtId="0" fontId="3" fillId="0" borderId="0" xfId="0" applyFont="1" applyAlignment="1">
      <alignment horizontal="right" vertical="top" wrapText="1"/>
    </xf>
    <xf numFmtId="0" fontId="3" fillId="0" borderId="0" xfId="0" applyFont="1" applyAlignment="1">
      <alignment vertical="top" wrapText="1"/>
    </xf>
    <xf numFmtId="3" fontId="3" fillId="0" borderId="0" xfId="0" applyNumberFormat="1" applyFont="1" applyAlignment="1">
      <alignment vertical="top"/>
    </xf>
    <xf numFmtId="3" fontId="3" fillId="0" borderId="0" xfId="0" applyNumberFormat="1" applyFont="1" applyAlignment="1">
      <alignment horizontal="right" vertical="top" wrapText="1"/>
    </xf>
    <xf numFmtId="3" fontId="4" fillId="0" borderId="0" xfId="0" applyNumberFormat="1" applyFont="1" applyAlignment="1">
      <alignment horizontal="right" vertical="top" wrapText="1"/>
    </xf>
    <xf numFmtId="3" fontId="4" fillId="0" borderId="0" xfId="0" applyNumberFormat="1" applyFont="1" applyAlignment="1">
      <alignment vertical="top"/>
    </xf>
    <xf numFmtId="0" fontId="50" fillId="0" borderId="0" xfId="0" applyFont="1" applyAlignment="1">
      <alignment vertical="top"/>
    </xf>
    <xf numFmtId="0" fontId="2" fillId="0" borderId="30" xfId="0" applyFont="1" applyBorder="1" applyAlignment="1">
      <alignment vertical="top" wrapText="1"/>
    </xf>
    <xf numFmtId="0" fontId="50" fillId="0" borderId="25" xfId="0" applyFont="1" applyBorder="1" applyAlignment="1">
      <alignment horizontal="right" vertical="top" wrapText="1"/>
    </xf>
    <xf numFmtId="0" fontId="50" fillId="0" borderId="41" xfId="0" applyFont="1" applyBorder="1" applyAlignment="1">
      <alignment horizontal="right" vertical="top" wrapText="1"/>
    </xf>
    <xf numFmtId="0" fontId="50" fillId="0" borderId="8" xfId="0" applyFont="1" applyBorder="1" applyAlignment="1">
      <alignment horizontal="right" vertical="top" wrapText="1"/>
    </xf>
    <xf numFmtId="0" fontId="50" fillId="0" borderId="10" xfId="0" applyFont="1" applyBorder="1" applyAlignment="1">
      <alignment vertical="top"/>
    </xf>
    <xf numFmtId="0" fontId="50" fillId="0" borderId="60" xfId="0" applyFont="1" applyBorder="1" applyAlignment="1">
      <alignment vertical="top" wrapText="1"/>
    </xf>
    <xf numFmtId="3" fontId="50" fillId="0" borderId="30" xfId="0" applyNumberFormat="1" applyFont="1" applyBorder="1" applyAlignment="1">
      <alignment vertical="top"/>
    </xf>
    <xf numFmtId="3" fontId="50" fillId="0" borderId="7" xfId="0" applyNumberFormat="1" applyFont="1" applyBorder="1" applyAlignment="1">
      <alignment horizontal="right" vertical="top" wrapText="1"/>
    </xf>
    <xf numFmtId="3" fontId="50" fillId="0" borderId="8" xfId="0" applyNumberFormat="1" applyFont="1" applyBorder="1" applyAlignment="1">
      <alignment horizontal="right" vertical="top" wrapText="1"/>
    </xf>
    <xf numFmtId="3" fontId="50" fillId="0" borderId="10" xfId="0" applyNumberFormat="1" applyFont="1" applyBorder="1" applyAlignment="1">
      <alignment horizontal="right" vertical="top" wrapText="1"/>
    </xf>
    <xf numFmtId="0" fontId="50" fillId="0" borderId="39" xfId="0" applyFont="1" applyBorder="1" applyAlignment="1">
      <alignment vertical="top" wrapText="1"/>
    </xf>
    <xf numFmtId="3" fontId="50" fillId="0" borderId="39" xfId="0" applyNumberFormat="1" applyFont="1" applyBorder="1" applyAlignment="1">
      <alignment vertical="top"/>
    </xf>
    <xf numFmtId="3" fontId="2" fillId="0" borderId="31" xfId="0" applyNumberFormat="1" applyFont="1" applyBorder="1" applyAlignment="1">
      <alignment horizontal="right" vertical="top" wrapText="1"/>
    </xf>
    <xf numFmtId="3" fontId="2" fillId="0" borderId="1" xfId="0" applyNumberFormat="1" applyFont="1" applyBorder="1" applyAlignment="1">
      <alignment horizontal="right" vertical="top" wrapText="1"/>
    </xf>
    <xf numFmtId="3" fontId="2" fillId="0" borderId="14" xfId="0" applyNumberFormat="1" applyFont="1" applyBorder="1" applyAlignment="1">
      <alignment horizontal="right" vertical="top" wrapText="1"/>
    </xf>
    <xf numFmtId="0" fontId="50" fillId="0" borderId="26" xfId="0" applyFont="1" applyBorder="1" applyAlignment="1">
      <alignment vertical="top" wrapText="1"/>
    </xf>
    <xf numFmtId="3" fontId="50" fillId="0" borderId="26" xfId="0" applyNumberFormat="1" applyFont="1" applyBorder="1" applyAlignment="1">
      <alignment vertical="top"/>
    </xf>
    <xf numFmtId="3" fontId="2" fillId="0" borderId="13" xfId="0" applyNumberFormat="1" applyFont="1" applyBorder="1" applyAlignment="1">
      <alignment horizontal="right" vertical="top" wrapText="1"/>
    </xf>
    <xf numFmtId="3" fontId="2" fillId="0" borderId="3" xfId="0" applyNumberFormat="1" applyFont="1" applyBorder="1" applyAlignment="1">
      <alignment horizontal="right" vertical="top" wrapText="1"/>
    </xf>
    <xf numFmtId="3" fontId="2" fillId="0" borderId="12" xfId="0" applyNumberFormat="1" applyFont="1" applyBorder="1" applyAlignment="1">
      <alignment horizontal="right" vertical="top" wrapText="1"/>
    </xf>
    <xf numFmtId="0" fontId="50" fillId="0" borderId="35" xfId="0" applyFont="1" applyBorder="1" applyAlignment="1">
      <alignment vertical="top" wrapText="1"/>
    </xf>
    <xf numFmtId="3" fontId="50" fillId="0" borderId="35" xfId="0" applyNumberFormat="1" applyFont="1" applyBorder="1" applyAlignment="1">
      <alignment vertical="top"/>
    </xf>
    <xf numFmtId="3" fontId="2" fillId="0" borderId="18" xfId="0" applyNumberFormat="1" applyFont="1" applyBorder="1" applyAlignment="1">
      <alignment horizontal="right" vertical="top" wrapText="1"/>
    </xf>
    <xf numFmtId="3" fontId="2" fillId="0" borderId="16" xfId="0" applyNumberFormat="1" applyFont="1" applyBorder="1" applyAlignment="1">
      <alignment horizontal="right" vertical="top" wrapText="1"/>
    </xf>
    <xf numFmtId="3" fontId="2" fillId="0" borderId="15" xfId="0" applyNumberFormat="1" applyFont="1" applyBorder="1" applyAlignment="1">
      <alignment horizontal="right" vertical="top" wrapText="1"/>
    </xf>
    <xf numFmtId="0" fontId="50" fillId="0" borderId="30" xfId="0" applyFont="1" applyBorder="1" applyAlignment="1">
      <alignment horizontal="right" vertical="top" wrapText="1"/>
    </xf>
    <xf numFmtId="0" fontId="50" fillId="0" borderId="79" xfId="0" applyFont="1" applyBorder="1" applyAlignment="1">
      <alignment horizontal="right" vertical="top" wrapText="1"/>
    </xf>
    <xf numFmtId="0" fontId="50" fillId="0" borderId="74" xfId="0" applyFont="1" applyBorder="1" applyAlignment="1">
      <alignment vertical="top" wrapText="1"/>
    </xf>
    <xf numFmtId="3" fontId="50" fillId="0" borderId="74" xfId="0" applyNumberFormat="1" applyFont="1" applyBorder="1" applyAlignment="1">
      <alignment horizontal="right" vertical="top" wrapText="1"/>
    </xf>
    <xf numFmtId="3" fontId="50" fillId="0" borderId="76" xfId="0" applyNumberFormat="1" applyFont="1" applyBorder="1" applyAlignment="1">
      <alignment horizontal="right" vertical="top" wrapText="1"/>
    </xf>
    <xf numFmtId="3" fontId="50" fillId="0" borderId="77" xfId="0" applyNumberFormat="1" applyFont="1" applyBorder="1" applyAlignment="1">
      <alignment horizontal="right" vertical="top" wrapText="1"/>
    </xf>
    <xf numFmtId="3" fontId="50" fillId="0" borderId="78" xfId="0" applyNumberFormat="1" applyFont="1" applyBorder="1" applyAlignment="1">
      <alignment horizontal="right" vertical="top" wrapText="1"/>
    </xf>
    <xf numFmtId="0" fontId="38" fillId="0" borderId="40" xfId="0" applyFont="1" applyBorder="1" applyAlignment="1">
      <alignment vertical="top" wrapText="1"/>
    </xf>
    <xf numFmtId="3" fontId="50" fillId="0" borderId="40" xfId="0" applyNumberFormat="1" applyFont="1" applyBorder="1" applyAlignment="1">
      <alignment vertical="top"/>
    </xf>
    <xf numFmtId="3" fontId="2" fillId="0" borderId="75" xfId="0" applyNumberFormat="1" applyFont="1" applyBorder="1" applyAlignment="1">
      <alignment vertical="top"/>
    </xf>
    <xf numFmtId="3" fontId="2" fillId="0" borderId="1" xfId="0" applyNumberFormat="1" applyFont="1" applyBorder="1" applyAlignment="1">
      <alignment vertical="top"/>
    </xf>
    <xf numFmtId="3" fontId="2" fillId="0" borderId="14" xfId="0" applyNumberFormat="1" applyFont="1" applyBorder="1" applyAlignment="1">
      <alignment vertical="top"/>
    </xf>
    <xf numFmtId="3" fontId="50" fillId="0" borderId="36" xfId="0" applyNumberFormat="1" applyFont="1" applyBorder="1" applyAlignment="1">
      <alignment vertical="top"/>
    </xf>
    <xf numFmtId="3" fontId="2" fillId="0" borderId="19" xfId="0" applyNumberFormat="1" applyFont="1" applyBorder="1" applyAlignment="1">
      <alignment vertical="top"/>
    </xf>
    <xf numFmtId="3" fontId="2" fillId="0" borderId="3" xfId="0" applyNumberFormat="1" applyFont="1" applyBorder="1" applyAlignment="1">
      <alignment vertical="top"/>
    </xf>
    <xf numFmtId="3" fontId="2" fillId="0" borderId="12" xfId="0" applyNumberFormat="1" applyFont="1" applyBorder="1" applyAlignment="1">
      <alignment vertical="top"/>
    </xf>
    <xf numFmtId="0" fontId="38" fillId="0" borderId="74" xfId="0" applyFont="1" applyBorder="1" applyAlignment="1">
      <alignment vertical="top" wrapText="1"/>
    </xf>
    <xf numFmtId="3" fontId="50" fillId="0" borderId="37" xfId="0" applyNumberFormat="1" applyFont="1" applyBorder="1" applyAlignment="1">
      <alignment vertical="top"/>
    </xf>
    <xf numFmtId="3" fontId="2" fillId="0" borderId="73" xfId="0" applyNumberFormat="1" applyFont="1" applyBorder="1" applyAlignment="1">
      <alignment vertical="top"/>
    </xf>
    <xf numFmtId="3" fontId="2" fillId="0" borderId="16" xfId="0" applyNumberFormat="1" applyFont="1" applyBorder="1" applyAlignment="1">
      <alignment vertical="top"/>
    </xf>
    <xf numFmtId="3" fontId="2" fillId="0" borderId="15" xfId="0" applyNumberFormat="1" applyFont="1" applyBorder="1" applyAlignment="1">
      <alignment vertical="top"/>
    </xf>
    <xf numFmtId="0" fontId="11" fillId="4" borderId="8" xfId="0" applyFont="1" applyFill="1" applyBorder="1" applyAlignment="1">
      <alignment horizontal="center" vertical="top" wrapText="1"/>
    </xf>
    <xf numFmtId="0" fontId="0" fillId="0" borderId="27" xfId="0" applyBorder="1"/>
    <xf numFmtId="0" fontId="0" fillId="0" borderId="29" xfId="0" applyBorder="1"/>
    <xf numFmtId="0" fontId="3" fillId="0" borderId="34" xfId="0" applyFont="1" applyBorder="1" applyAlignment="1">
      <alignment horizontal="left" vertical="top"/>
    </xf>
    <xf numFmtId="0" fontId="0" fillId="0" borderId="43" xfId="0" applyBorder="1" applyAlignment="1">
      <alignment horizontal="left" vertical="top"/>
    </xf>
    <xf numFmtId="0" fontId="1" fillId="2" borderId="34" xfId="0" applyFont="1" applyFill="1" applyBorder="1" applyAlignment="1">
      <alignment vertical="top" wrapText="1"/>
    </xf>
    <xf numFmtId="49" fontId="12" fillId="4" borderId="7" xfId="0" applyNumberFormat="1" applyFont="1" applyFill="1" applyBorder="1" applyAlignment="1">
      <alignment horizontal="center" vertical="top" wrapText="1"/>
    </xf>
    <xf numFmtId="0" fontId="0" fillId="0" borderId="27" xfId="0" applyBorder="1" applyAlignment="1">
      <alignment vertical="top"/>
    </xf>
    <xf numFmtId="0" fontId="0" fillId="0" borderId="29" xfId="0" applyBorder="1" applyAlignment="1">
      <alignment vertical="top"/>
    </xf>
    <xf numFmtId="0" fontId="1" fillId="4" borderId="3" xfId="0" applyFont="1" applyFill="1" applyBorder="1" applyAlignment="1">
      <alignment horizontal="center" vertical="top" wrapText="1"/>
    </xf>
    <xf numFmtId="0" fontId="1" fillId="0" borderId="0" xfId="0" applyFont="1" applyAlignment="1">
      <alignment vertical="top" wrapText="1"/>
    </xf>
    <xf numFmtId="0" fontId="50" fillId="4" borderId="3" xfId="0" applyFont="1" applyFill="1" applyBorder="1" applyAlignment="1">
      <alignment horizontal="center" vertical="top" wrapText="1"/>
    </xf>
    <xf numFmtId="0" fontId="28" fillId="0" borderId="3" xfId="0" applyFont="1" applyBorder="1" applyAlignment="1">
      <alignment horizontal="left" vertical="top"/>
    </xf>
    <xf numFmtId="3" fontId="53" fillId="0" borderId="3" xfId="0" applyNumberFormat="1" applyFont="1" applyBorder="1" applyAlignment="1">
      <alignment horizontal="left" vertical="top"/>
    </xf>
    <xf numFmtId="0" fontId="2" fillId="0" borderId="3" xfId="0" applyFont="1" applyBorder="1" applyAlignment="1">
      <alignment horizontal="left" vertical="top" wrapText="1"/>
    </xf>
    <xf numFmtId="0" fontId="0" fillId="0" borderId="3" xfId="0" applyBorder="1" applyAlignment="1">
      <alignment horizontal="left" vertical="top"/>
    </xf>
    <xf numFmtId="9" fontId="0" fillId="0" borderId="3" xfId="0" applyNumberFormat="1" applyBorder="1" applyAlignment="1">
      <alignment horizontal="left" vertical="top"/>
    </xf>
    <xf numFmtId="0" fontId="0" fillId="0" borderId="3" xfId="0" applyBorder="1" applyAlignment="1">
      <alignment horizontal="center" vertical="top"/>
    </xf>
    <xf numFmtId="0" fontId="0" fillId="0" borderId="0" xfId="0" applyAlignment="1">
      <alignment wrapText="1"/>
    </xf>
    <xf numFmtId="0" fontId="2" fillId="0" borderId="0" xfId="0" applyFont="1" applyAlignment="1">
      <alignment vertical="center"/>
    </xf>
    <xf numFmtId="0" fontId="3" fillId="0" borderId="93" xfId="0" applyFont="1" applyBorder="1" applyAlignment="1">
      <alignment horizontal="left" vertical="top"/>
    </xf>
    <xf numFmtId="0" fontId="0" fillId="0" borderId="4" xfId="0" applyBorder="1" applyAlignment="1">
      <alignment horizontal="left" vertical="top"/>
    </xf>
    <xf numFmtId="0" fontId="0" fillId="0" borderId="27" xfId="0" applyBorder="1" applyAlignment="1">
      <alignment horizontal="left" vertical="top"/>
    </xf>
    <xf numFmtId="3" fontId="0" fillId="11" borderId="18" xfId="0" applyNumberFormat="1" applyFill="1" applyBorder="1" applyAlignment="1" applyProtection="1">
      <alignment horizontal="left" vertical="top" wrapText="1"/>
      <protection locked="0"/>
    </xf>
    <xf numFmtId="3" fontId="0" fillId="12" borderId="16" xfId="0" applyNumberFormat="1" applyFill="1" applyBorder="1" applyAlignment="1">
      <alignment horizontal="right" vertical="top" wrapText="1"/>
    </xf>
    <xf numFmtId="3" fontId="0" fillId="12" borderId="17" xfId="0" applyNumberFormat="1" applyFill="1" applyBorder="1" applyAlignment="1">
      <alignment horizontal="right" vertical="top" wrapText="1"/>
    </xf>
    <xf numFmtId="9" fontId="0" fillId="12" borderId="17" xfId="0" applyNumberFormat="1" applyFill="1" applyBorder="1" applyAlignment="1">
      <alignment horizontal="right" vertical="top" wrapText="1"/>
    </xf>
    <xf numFmtId="0" fontId="29" fillId="13" borderId="3" xfId="0" applyFont="1" applyFill="1" applyBorder="1" applyAlignment="1">
      <alignment horizontal="center" vertical="top" wrapText="1"/>
    </xf>
    <xf numFmtId="0" fontId="28" fillId="0" borderId="0" xfId="0" applyFont="1"/>
    <xf numFmtId="3" fontId="0" fillId="0" borderId="69" xfId="0" applyNumberFormat="1" applyBorder="1" applyAlignment="1">
      <alignment vertical="top"/>
    </xf>
    <xf numFmtId="3" fontId="0" fillId="0" borderId="17" xfId="0" applyNumberFormat="1" applyBorder="1" applyAlignment="1">
      <alignment vertical="top"/>
    </xf>
    <xf numFmtId="3" fontId="0" fillId="0" borderId="53" xfId="0" applyNumberFormat="1" applyBorder="1" applyAlignment="1">
      <alignment vertical="top"/>
    </xf>
    <xf numFmtId="3" fontId="0" fillId="0" borderId="73" xfId="0" applyNumberFormat="1" applyBorder="1" applyAlignment="1">
      <alignment vertical="top"/>
    </xf>
    <xf numFmtId="0" fontId="45" fillId="0" borderId="0" xfId="0" applyFont="1" applyAlignment="1">
      <alignment horizontal="right" vertical="top" wrapText="1"/>
    </xf>
    <xf numFmtId="3" fontId="47" fillId="0" borderId="0" xfId="0" applyNumberFormat="1" applyFont="1" applyAlignment="1">
      <alignment vertical="top"/>
    </xf>
    <xf numFmtId="0" fontId="47" fillId="0" borderId="0" xfId="0" applyFont="1" applyAlignment="1">
      <alignment vertical="top"/>
    </xf>
    <xf numFmtId="3" fontId="43" fillId="0" borderId="3" xfId="0" applyNumberFormat="1" applyFont="1" applyBorder="1" applyAlignment="1">
      <alignment horizontal="center" vertical="center" wrapText="1"/>
    </xf>
    <xf numFmtId="3" fontId="44" fillId="0" borderId="3" xfId="0" applyNumberFormat="1" applyFont="1" applyBorder="1" applyAlignment="1">
      <alignment horizontal="center" vertical="center" wrapText="1"/>
    </xf>
    <xf numFmtId="0" fontId="0" fillId="0" borderId="0" xfId="0" applyAlignment="1">
      <alignment horizontal="center" vertical="center"/>
    </xf>
    <xf numFmtId="166" fontId="44" fillId="0" borderId="3" xfId="0" applyNumberFormat="1" applyFont="1" applyBorder="1" applyAlignment="1">
      <alignment horizontal="center" vertical="center" wrapText="1"/>
    </xf>
    <xf numFmtId="3" fontId="54" fillId="0" borderId="3" xfId="0" applyNumberFormat="1" applyFont="1" applyBorder="1" applyAlignment="1">
      <alignment horizontal="center" vertical="center" wrapText="1"/>
    </xf>
    <xf numFmtId="0" fontId="47" fillId="0" borderId="3" xfId="0" applyFont="1" applyBorder="1" applyAlignment="1">
      <alignment horizontal="center" vertical="center"/>
    </xf>
    <xf numFmtId="0" fontId="40" fillId="0" borderId="0" xfId="0" applyFont="1" applyAlignment="1">
      <alignment vertical="top" wrapText="1"/>
    </xf>
    <xf numFmtId="0" fontId="0" fillId="0" borderId="3" xfId="0" applyBorder="1" applyAlignment="1">
      <alignment wrapText="1"/>
    </xf>
    <xf numFmtId="0" fontId="2" fillId="0" borderId="3" xfId="0" applyFont="1" applyBorder="1" applyAlignment="1">
      <alignment wrapText="1"/>
    </xf>
    <xf numFmtId="165" fontId="0" fillId="0" borderId="3" xfId="0" applyNumberFormat="1" applyBorder="1" applyAlignment="1">
      <alignment horizontal="center" vertical="center"/>
    </xf>
    <xf numFmtId="0" fontId="4" fillId="0" borderId="3" xfId="0" applyFont="1" applyBorder="1" applyAlignment="1">
      <alignment horizontal="left" vertical="top" wrapText="1"/>
    </xf>
    <xf numFmtId="0" fontId="1" fillId="0" borderId="0" xfId="0" applyFont="1" applyAlignment="1">
      <alignment horizontal="center" vertical="center" wrapText="1"/>
    </xf>
    <xf numFmtId="0" fontId="55" fillId="0" borderId="0" xfId="0" applyFont="1"/>
    <xf numFmtId="0" fontId="56" fillId="0" borderId="3" xfId="0" applyFont="1" applyBorder="1" applyAlignment="1" applyProtection="1">
      <alignment horizontal="left" vertical="top" wrapText="1"/>
      <protection locked="0"/>
    </xf>
    <xf numFmtId="0" fontId="0" fillId="0" borderId="3" xfId="0" applyBorder="1"/>
    <xf numFmtId="0" fontId="0" fillId="0" borderId="0" xfId="0" applyAlignment="1">
      <alignment vertical="center" wrapText="1"/>
    </xf>
    <xf numFmtId="0" fontId="0" fillId="0" borderId="0" xfId="0" applyAlignment="1">
      <alignment horizontal="center" vertical="center" wrapText="1"/>
    </xf>
    <xf numFmtId="3" fontId="0" fillId="0" borderId="0" xfId="0" applyNumberFormat="1" applyAlignment="1">
      <alignment horizontal="center" vertical="center" wrapText="1"/>
    </xf>
    <xf numFmtId="0" fontId="1" fillId="0" borderId="3" xfId="0" applyFont="1" applyBorder="1" applyAlignment="1">
      <alignment horizontal="center" vertical="center" wrapText="1"/>
    </xf>
    <xf numFmtId="3" fontId="1" fillId="0" borderId="3" xfId="0" applyNumberFormat="1" applyFont="1" applyBorder="1" applyAlignment="1">
      <alignment horizontal="center" vertical="center" wrapText="1"/>
    </xf>
    <xf numFmtId="0" fontId="0" fillId="0" borderId="3" xfId="0" applyBorder="1" applyAlignment="1">
      <alignment vertical="center" wrapText="1"/>
    </xf>
    <xf numFmtId="0" fontId="1" fillId="0" borderId="0" xfId="0" applyFont="1" applyAlignment="1">
      <alignment horizontal="center" vertical="center"/>
    </xf>
    <xf numFmtId="0" fontId="0" fillId="0" borderId="3" xfId="0" applyBorder="1" applyAlignment="1">
      <alignment horizontal="center" vertical="center" wrapText="1"/>
    </xf>
    <xf numFmtId="3" fontId="0" fillId="0" borderId="3" xfId="0" applyNumberFormat="1" applyBorder="1" applyAlignment="1">
      <alignment horizontal="center" vertical="center" wrapText="1"/>
    </xf>
    <xf numFmtId="3" fontId="0" fillId="0" borderId="0" xfId="0" applyNumberFormat="1" applyAlignment="1">
      <alignment horizontal="center" vertical="center"/>
    </xf>
    <xf numFmtId="0" fontId="1" fillId="0" borderId="3" xfId="0" applyFont="1" applyBorder="1" applyAlignment="1">
      <alignment horizontal="center" vertical="center"/>
    </xf>
    <xf numFmtId="0" fontId="19" fillId="0" borderId="3" xfId="0" applyFont="1" applyBorder="1" applyAlignment="1">
      <alignment vertical="top" wrapText="1"/>
    </xf>
    <xf numFmtId="0" fontId="19" fillId="0" borderId="3" xfId="0" applyFont="1" applyBorder="1" applyAlignment="1">
      <alignment horizontal="left" vertical="top"/>
    </xf>
    <xf numFmtId="0" fontId="19" fillId="0" borderId="3" xfId="0" applyFont="1" applyBorder="1" applyAlignment="1">
      <alignment horizontal="center" vertical="top"/>
    </xf>
    <xf numFmtId="3" fontId="19" fillId="0" borderId="3" xfId="0" applyNumberFormat="1" applyFont="1" applyBorder="1" applyAlignment="1">
      <alignment horizontal="left" vertical="top"/>
    </xf>
    <xf numFmtId="9" fontId="19" fillId="0" borderId="3" xfId="0" applyNumberFormat="1" applyFont="1" applyBorder="1" applyAlignment="1">
      <alignment horizontal="left" vertical="top"/>
    </xf>
    <xf numFmtId="0" fontId="19" fillId="0" borderId="3" xfId="0" applyFont="1" applyBorder="1" applyAlignment="1">
      <alignment horizontal="left" vertical="top" wrapText="1"/>
    </xf>
    <xf numFmtId="0" fontId="19" fillId="0" borderId="3" xfId="0" applyFont="1" applyBorder="1" applyAlignment="1">
      <alignment vertical="top"/>
    </xf>
    <xf numFmtId="3" fontId="19" fillId="0" borderId="3" xfId="0" applyNumberFormat="1" applyFont="1" applyBorder="1" applyAlignment="1">
      <alignment vertical="top"/>
    </xf>
    <xf numFmtId="0" fontId="19" fillId="0" borderId="3" xfId="1" applyFont="1" applyFill="1" applyBorder="1" applyAlignment="1" applyProtection="1">
      <alignment horizontal="left" vertical="top" wrapText="1"/>
      <protection locked="0"/>
    </xf>
    <xf numFmtId="0" fontId="15" fillId="0" borderId="3" xfId="0" applyFont="1" applyBorder="1" applyAlignment="1" applyProtection="1">
      <alignment horizontal="left" vertical="top" wrapText="1"/>
      <protection locked="0"/>
    </xf>
    <xf numFmtId="3" fontId="44" fillId="0" borderId="0" xfId="0" applyNumberFormat="1" applyFont="1" applyAlignment="1">
      <alignment horizontal="center" vertical="center" wrapText="1"/>
    </xf>
    <xf numFmtId="0" fontId="43" fillId="3" borderId="0" xfId="0" applyFont="1" applyFill="1" applyAlignment="1">
      <alignment horizontal="center" vertical="top" wrapText="1"/>
    </xf>
    <xf numFmtId="3" fontId="44" fillId="3" borderId="0" xfId="0" applyNumberFormat="1" applyFont="1" applyFill="1" applyAlignment="1">
      <alignment horizontal="center" vertical="center" wrapText="1"/>
    </xf>
    <xf numFmtId="165" fontId="0" fillId="3" borderId="0" xfId="0" applyNumberFormat="1" applyFill="1" applyAlignment="1">
      <alignment horizontal="center" vertical="center"/>
    </xf>
    <xf numFmtId="3" fontId="43" fillId="0" borderId="0" xfId="0" applyNumberFormat="1" applyFont="1" applyAlignment="1">
      <alignment horizontal="center" vertical="center" wrapText="1"/>
    </xf>
    <xf numFmtId="3" fontId="47" fillId="0" borderId="0" xfId="0" applyNumberFormat="1" applyFont="1" applyAlignment="1">
      <alignment horizontal="center" vertical="center"/>
    </xf>
    <xf numFmtId="166" fontId="44" fillId="0" borderId="0" xfId="0" applyNumberFormat="1" applyFont="1" applyAlignment="1">
      <alignment horizontal="center" vertical="center" wrapText="1"/>
    </xf>
    <xf numFmtId="3" fontId="54" fillId="0" borderId="0" xfId="0" applyNumberFormat="1" applyFont="1" applyAlignment="1">
      <alignment horizontal="center" vertical="center" wrapText="1"/>
    </xf>
    <xf numFmtId="0" fontId="47" fillId="0" borderId="0" xfId="0" applyFont="1" applyAlignment="1">
      <alignment horizontal="center" vertical="center"/>
    </xf>
    <xf numFmtId="3" fontId="43" fillId="9" borderId="3" xfId="0" applyNumberFormat="1" applyFont="1" applyFill="1" applyBorder="1" applyAlignment="1">
      <alignment horizontal="center" vertical="top" wrapText="1"/>
    </xf>
    <xf numFmtId="0" fontId="43" fillId="9" borderId="3" xfId="0" applyFont="1" applyFill="1" applyBorder="1" applyAlignment="1">
      <alignment vertical="top" wrapText="1"/>
    </xf>
    <xf numFmtId="0" fontId="0" fillId="3" borderId="0" xfId="0" applyFill="1" applyAlignment="1">
      <alignment vertical="top" wrapText="1"/>
    </xf>
    <xf numFmtId="3" fontId="43" fillId="3" borderId="0" xfId="0" applyNumberFormat="1" applyFont="1" applyFill="1" applyAlignment="1">
      <alignment horizontal="center" vertical="center" wrapText="1"/>
    </xf>
    <xf numFmtId="3" fontId="47" fillId="3" borderId="0" xfId="0" applyNumberFormat="1" applyFont="1" applyFill="1" applyAlignment="1">
      <alignment horizontal="center" vertical="center"/>
    </xf>
    <xf numFmtId="0" fontId="0" fillId="0" borderId="0" xfId="0" applyAlignment="1">
      <alignment horizontal="left" vertical="top" wrapText="1"/>
    </xf>
    <xf numFmtId="0" fontId="1" fillId="3" borderId="0" xfId="0" applyFont="1" applyFill="1" applyAlignment="1">
      <alignment horizontal="left" vertical="top" wrapText="1"/>
    </xf>
    <xf numFmtId="3" fontId="21" fillId="0" borderId="0" xfId="0" applyNumberFormat="1" applyFont="1" applyAlignment="1">
      <alignment vertical="top"/>
    </xf>
    <xf numFmtId="0" fontId="15" fillId="11" borderId="1" xfId="0" applyFont="1" applyFill="1" applyBorder="1" applyAlignment="1" applyProtection="1">
      <alignment horizontal="left" vertical="top"/>
      <protection locked="0"/>
    </xf>
    <xf numFmtId="0" fontId="19" fillId="11" borderId="1" xfId="0" applyFont="1" applyFill="1" applyBorder="1" applyAlignment="1" applyProtection="1">
      <alignment horizontal="left" vertical="top"/>
      <protection locked="0"/>
    </xf>
    <xf numFmtId="0" fontId="19" fillId="11" borderId="1" xfId="1" applyFont="1" applyFill="1" applyBorder="1" applyAlignment="1" applyProtection="1">
      <alignment horizontal="left" vertical="top"/>
      <protection locked="0"/>
    </xf>
    <xf numFmtId="0" fontId="19" fillId="11" borderId="22" xfId="0" applyFont="1" applyFill="1" applyBorder="1" applyAlignment="1" applyProtection="1">
      <alignment vertical="top"/>
      <protection locked="0"/>
    </xf>
    <xf numFmtId="0" fontId="19" fillId="11" borderId="40" xfId="0" applyFont="1" applyFill="1" applyBorder="1" applyAlignment="1" applyProtection="1">
      <alignment vertical="top"/>
      <protection locked="0"/>
    </xf>
    <xf numFmtId="0" fontId="19" fillId="11" borderId="36" xfId="0" applyFont="1" applyFill="1" applyBorder="1" applyAlignment="1" applyProtection="1">
      <alignment vertical="top"/>
      <protection locked="0"/>
    </xf>
    <xf numFmtId="0" fontId="19" fillId="11" borderId="3" xfId="0" applyFont="1" applyFill="1" applyBorder="1" applyAlignment="1" applyProtection="1">
      <alignment horizontal="left" vertical="top"/>
      <protection locked="0"/>
    </xf>
    <xf numFmtId="0" fontId="57" fillId="14" borderId="8" xfId="0" applyFont="1" applyFill="1" applyBorder="1" applyAlignment="1">
      <alignment horizontal="left" vertical="top" wrapText="1"/>
    </xf>
    <xf numFmtId="0" fontId="58" fillId="14" borderId="8" xfId="0" applyFont="1" applyFill="1" applyBorder="1" applyAlignment="1">
      <alignment horizontal="left" vertical="top" wrapText="1"/>
    </xf>
    <xf numFmtId="0" fontId="19" fillId="15" borderId="1" xfId="0" applyFont="1" applyFill="1" applyBorder="1" applyAlignment="1" applyProtection="1">
      <alignment horizontal="left" vertical="top" wrapText="1"/>
      <protection locked="0"/>
    </xf>
    <xf numFmtId="0" fontId="19" fillId="15" borderId="1" xfId="0" applyFont="1" applyFill="1" applyBorder="1" applyAlignment="1" applyProtection="1">
      <alignment horizontal="left" vertical="top"/>
      <protection locked="0"/>
    </xf>
    <xf numFmtId="0" fontId="19" fillId="15" borderId="3" xfId="0" applyFont="1" applyFill="1" applyBorder="1" applyAlignment="1" applyProtection="1">
      <alignment horizontal="left" vertical="top" wrapText="1"/>
      <protection locked="0"/>
    </xf>
    <xf numFmtId="0" fontId="15" fillId="15" borderId="3" xfId="0" applyFont="1" applyFill="1" applyBorder="1" applyAlignment="1" applyProtection="1">
      <alignment horizontal="left" vertical="top" wrapText="1"/>
      <protection locked="0"/>
    </xf>
    <xf numFmtId="0" fontId="15" fillId="15" borderId="21" xfId="0" applyFont="1" applyFill="1" applyBorder="1" applyAlignment="1" applyProtection="1">
      <alignment horizontal="left" vertical="top" wrapText="1"/>
      <protection locked="0"/>
    </xf>
    <xf numFmtId="3" fontId="48" fillId="16" borderId="2" xfId="0" applyNumberFormat="1" applyFont="1" applyFill="1" applyBorder="1" applyAlignment="1" applyProtection="1">
      <alignment horizontal="right" vertical="top"/>
      <protection locked="0"/>
    </xf>
    <xf numFmtId="3" fontId="20" fillId="17" borderId="39" xfId="0" applyNumberFormat="1" applyFont="1" applyFill="1" applyBorder="1" applyAlignment="1" applyProtection="1">
      <alignment vertical="top"/>
      <protection locked="0"/>
    </xf>
    <xf numFmtId="3" fontId="20" fillId="17" borderId="22" xfId="0" applyNumberFormat="1" applyFont="1" applyFill="1" applyBorder="1" applyAlignment="1" applyProtection="1">
      <alignment vertical="top"/>
      <protection locked="0"/>
    </xf>
    <xf numFmtId="3" fontId="29" fillId="7" borderId="0" xfId="0" applyNumberFormat="1" applyFont="1" applyFill="1" applyAlignment="1">
      <alignment vertical="top"/>
    </xf>
    <xf numFmtId="0" fontId="29" fillId="7" borderId="0" xfId="0" applyFont="1" applyFill="1" applyAlignment="1">
      <alignment vertical="top"/>
    </xf>
    <xf numFmtId="0" fontId="31" fillId="7" borderId="0" xfId="0" applyFont="1" applyFill="1" applyAlignment="1">
      <alignment vertical="top"/>
    </xf>
    <xf numFmtId="0" fontId="28" fillId="7" borderId="0" xfId="0" applyFont="1" applyFill="1" applyAlignment="1">
      <alignment vertical="top"/>
    </xf>
    <xf numFmtId="0" fontId="29" fillId="7" borderId="82" xfId="0" applyFont="1" applyFill="1" applyBorder="1" applyAlignment="1">
      <alignment vertical="top"/>
    </xf>
    <xf numFmtId="0" fontId="46" fillId="3" borderId="0" xfId="0" applyFont="1" applyFill="1" applyAlignment="1">
      <alignment vertical="top"/>
    </xf>
    <xf numFmtId="3" fontId="28" fillId="7" borderId="0" xfId="0" applyNumberFormat="1" applyFont="1" applyFill="1" applyAlignment="1">
      <alignment vertical="top"/>
    </xf>
    <xf numFmtId="3" fontId="33" fillId="7" borderId="72" xfId="0" applyNumberFormat="1" applyFont="1" applyFill="1" applyBorder="1" applyAlignment="1">
      <alignment vertical="top"/>
    </xf>
    <xf numFmtId="0" fontId="0" fillId="3" borderId="46" xfId="0" applyFill="1" applyBorder="1" applyAlignment="1">
      <alignment vertical="top"/>
    </xf>
    <xf numFmtId="0" fontId="0" fillId="3" borderId="94" xfId="0" applyFill="1" applyBorder="1" applyAlignment="1">
      <alignment vertical="top"/>
    </xf>
    <xf numFmtId="0" fontId="0" fillId="3" borderId="77" xfId="0" applyFill="1" applyBorder="1" applyAlignment="1">
      <alignment vertical="top"/>
    </xf>
    <xf numFmtId="3" fontId="20" fillId="16" borderId="39" xfId="0" applyNumberFormat="1" applyFont="1" applyFill="1" applyBorder="1" applyAlignment="1" applyProtection="1">
      <alignment vertical="top"/>
      <protection locked="0"/>
    </xf>
    <xf numFmtId="3" fontId="20" fillId="18" borderId="39" xfId="0" applyNumberFormat="1" applyFont="1" applyFill="1" applyBorder="1" applyAlignment="1" applyProtection="1">
      <alignment vertical="top"/>
      <protection locked="0"/>
    </xf>
    <xf numFmtId="0" fontId="0" fillId="0" borderId="0" xfId="0" applyAlignment="1">
      <alignment vertical="top"/>
    </xf>
    <xf numFmtId="0" fontId="0" fillId="8" borderId="11" xfId="0" applyFill="1" applyBorder="1" applyAlignment="1">
      <alignment horizontal="left" vertical="top" wrapText="1"/>
    </xf>
    <xf numFmtId="0" fontId="0" fillId="0" borderId="20" xfId="0" applyBorder="1" applyAlignment="1">
      <alignment horizontal="left" vertical="top" wrapText="1"/>
    </xf>
    <xf numFmtId="0" fontId="0" fillId="0" borderId="19" xfId="0" applyBorder="1" applyAlignment="1">
      <alignment horizontal="left" vertical="top" wrapText="1"/>
    </xf>
    <xf numFmtId="0" fontId="0" fillId="8" borderId="3" xfId="0" applyFill="1" applyBorder="1" applyAlignment="1">
      <alignment horizontal="left" vertical="top" wrapText="1"/>
    </xf>
    <xf numFmtId="0" fontId="0" fillId="0" borderId="3" xfId="0" applyBorder="1" applyAlignment="1">
      <alignment horizontal="left" vertical="top" wrapText="1"/>
    </xf>
    <xf numFmtId="164" fontId="6" fillId="4" borderId="43" xfId="0" applyNumberFormat="1" applyFont="1" applyFill="1" applyBorder="1" applyAlignment="1">
      <alignment horizontal="center" vertical="top" wrapText="1"/>
    </xf>
    <xf numFmtId="0" fontId="0" fillId="0" borderId="0" xfId="0" applyAlignment="1">
      <alignment horizontal="center" vertical="top" wrapText="1"/>
    </xf>
    <xf numFmtId="0" fontId="0" fillId="0" borderId="55" xfId="0" applyBorder="1" applyAlignment="1">
      <alignment horizontal="center" vertical="top" wrapText="1"/>
    </xf>
    <xf numFmtId="0" fontId="3" fillId="0" borderId="71" xfId="0" applyFont="1" applyBorder="1" applyAlignment="1">
      <alignment horizontal="left" vertical="top" wrapText="1"/>
    </xf>
    <xf numFmtId="0" fontId="3" fillId="0" borderId="27" xfId="0" applyFont="1" applyBorder="1" applyAlignment="1">
      <alignment horizontal="left" vertical="top" wrapText="1"/>
    </xf>
    <xf numFmtId="0" fontId="0" fillId="0" borderId="27" xfId="0" applyBorder="1" applyAlignment="1">
      <alignment vertical="top"/>
    </xf>
    <xf numFmtId="0" fontId="0" fillId="0" borderId="29" xfId="0" applyBorder="1" applyAlignment="1">
      <alignment vertical="top"/>
    </xf>
    <xf numFmtId="0" fontId="3" fillId="0" borderId="72" xfId="0" applyFont="1" applyBorder="1" applyAlignment="1">
      <alignment horizontal="left" vertical="top" wrapText="1"/>
    </xf>
    <xf numFmtId="0" fontId="3" fillId="0" borderId="57" xfId="0" applyFont="1" applyBorder="1" applyAlignment="1">
      <alignment horizontal="left" vertical="top" wrapText="1"/>
    </xf>
    <xf numFmtId="0" fontId="0" fillId="0" borderId="57" xfId="0" applyBorder="1" applyAlignment="1">
      <alignment vertical="top"/>
    </xf>
    <xf numFmtId="0" fontId="0" fillId="0" borderId="58" xfId="0" applyBorder="1" applyAlignment="1">
      <alignment vertical="top"/>
    </xf>
    <xf numFmtId="1" fontId="1" fillId="4" borderId="93" xfId="0" applyNumberFormat="1" applyFont="1" applyFill="1" applyBorder="1" applyAlignment="1">
      <alignment horizontal="center" vertical="top" wrapText="1"/>
    </xf>
    <xf numFmtId="0" fontId="1" fillId="0" borderId="94" xfId="0" applyFont="1" applyBorder="1" applyAlignment="1">
      <alignment horizontal="center" vertical="top" wrapText="1"/>
    </xf>
    <xf numFmtId="0" fontId="1" fillId="0" borderId="92" xfId="0" applyFont="1" applyBorder="1" applyAlignment="1">
      <alignment horizontal="center" vertical="top" wrapText="1"/>
    </xf>
    <xf numFmtId="1" fontId="1" fillId="4" borderId="24" xfId="0" applyNumberFormat="1" applyFont="1" applyFill="1" applyBorder="1" applyAlignment="1">
      <alignment horizontal="center" vertical="top" wrapText="1"/>
    </xf>
    <xf numFmtId="0" fontId="1" fillId="0" borderId="24" xfId="0" applyFont="1" applyBorder="1" applyAlignment="1">
      <alignment horizontal="center" vertical="top" wrapText="1"/>
    </xf>
    <xf numFmtId="0" fontId="1" fillId="0" borderId="25" xfId="0" applyFont="1" applyBorder="1" applyAlignment="1">
      <alignment horizontal="center" vertical="top" wrapText="1"/>
    </xf>
    <xf numFmtId="1" fontId="1" fillId="4" borderId="23" xfId="0" applyNumberFormat="1" applyFont="1" applyFill="1" applyBorder="1" applyAlignment="1">
      <alignment horizontal="center" vertical="top" wrapText="1"/>
    </xf>
    <xf numFmtId="0" fontId="0" fillId="4" borderId="28" xfId="0" applyFill="1" applyBorder="1" applyAlignment="1">
      <alignment vertical="top"/>
    </xf>
    <xf numFmtId="0" fontId="0" fillId="4" borderId="27" xfId="0" applyFill="1" applyBorder="1" applyAlignment="1">
      <alignment vertical="top"/>
    </xf>
    <xf numFmtId="0" fontId="2" fillId="2" borderId="69" xfId="0" applyFont="1" applyFill="1" applyBorder="1" applyAlignment="1">
      <alignment vertical="top" wrapText="1"/>
    </xf>
    <xf numFmtId="0" fontId="2" fillId="2" borderId="70" xfId="0" applyFont="1" applyFill="1" applyBorder="1" applyAlignment="1">
      <alignment vertical="top" wrapText="1"/>
    </xf>
    <xf numFmtId="0" fontId="2" fillId="2" borderId="5" xfId="0" applyFont="1" applyFill="1" applyBorder="1" applyAlignment="1">
      <alignment vertical="top" wrapText="1"/>
    </xf>
    <xf numFmtId="0" fontId="0" fillId="2" borderId="5" xfId="0" applyFill="1" applyBorder="1" applyAlignment="1">
      <alignment vertical="top" wrapText="1"/>
    </xf>
    <xf numFmtId="0" fontId="0" fillId="2" borderId="69" xfId="0" applyFill="1" applyBorder="1" applyAlignment="1">
      <alignment vertical="top" wrapText="1"/>
    </xf>
    <xf numFmtId="0" fontId="0" fillId="4" borderId="23" xfId="0" applyFill="1" applyBorder="1" applyAlignment="1">
      <alignment vertical="top"/>
    </xf>
    <xf numFmtId="0" fontId="0" fillId="4" borderId="24" xfId="0" applyFill="1" applyBorder="1" applyAlignment="1">
      <alignment vertical="top"/>
    </xf>
    <xf numFmtId="0" fontId="0" fillId="4" borderId="25" xfId="0" applyFill="1" applyBorder="1" applyAlignment="1">
      <alignment vertical="top"/>
    </xf>
    <xf numFmtId="164" fontId="6" fillId="4" borderId="23" xfId="0" applyNumberFormat="1" applyFont="1" applyFill="1" applyBorder="1" applyAlignment="1">
      <alignment horizontal="center" vertical="top" wrapText="1"/>
    </xf>
    <xf numFmtId="0" fontId="0" fillId="0" borderId="24" xfId="0" applyBorder="1" applyAlignment="1">
      <alignment horizontal="center" vertical="top" wrapText="1"/>
    </xf>
    <xf numFmtId="0" fontId="0" fillId="0" borderId="25" xfId="0" applyBorder="1" applyAlignment="1">
      <alignment horizontal="center" vertical="top" wrapText="1"/>
    </xf>
    <xf numFmtId="0" fontId="3" fillId="0" borderId="60" xfId="0" applyFont="1" applyBorder="1" applyAlignment="1">
      <alignment horizontal="left" vertical="top" wrapText="1"/>
    </xf>
    <xf numFmtId="0" fontId="3" fillId="0" borderId="78" xfId="0" applyFont="1" applyBorder="1" applyAlignment="1">
      <alignment horizontal="left" vertical="top" wrapText="1"/>
    </xf>
    <xf numFmtId="0" fontId="3" fillId="0" borderId="28" xfId="0" applyFont="1" applyBorder="1" applyAlignment="1">
      <alignment horizontal="left" vertical="top" wrapText="1"/>
    </xf>
    <xf numFmtId="0" fontId="3" fillId="0" borderId="92" xfId="0" applyFont="1" applyBorder="1" applyAlignment="1">
      <alignment horizontal="left" vertical="top" wrapText="1"/>
    </xf>
    <xf numFmtId="1" fontId="0" fillId="4" borderId="23" xfId="0" applyNumberFormat="1" applyFill="1" applyBorder="1" applyAlignment="1">
      <alignment horizontal="left" vertical="top" wrapText="1"/>
    </xf>
    <xf numFmtId="0" fontId="0" fillId="0" borderId="24" xfId="0" applyBorder="1" applyAlignment="1">
      <alignment horizontal="left" vertical="top" wrapText="1"/>
    </xf>
    <xf numFmtId="0" fontId="0" fillId="0" borderId="25" xfId="0" applyBorder="1" applyAlignment="1">
      <alignment horizontal="left" vertical="top" wrapText="1"/>
    </xf>
    <xf numFmtId="0" fontId="1" fillId="4" borderId="24" xfId="0" applyFont="1" applyFill="1" applyBorder="1" applyAlignment="1">
      <alignment horizontal="center" vertical="top" wrapText="1"/>
    </xf>
    <xf numFmtId="0" fontId="1" fillId="4" borderId="25" xfId="0" applyFont="1" applyFill="1" applyBorder="1" applyAlignment="1">
      <alignment horizontal="center" vertical="top" wrapText="1"/>
    </xf>
    <xf numFmtId="0" fontId="3" fillId="0" borderId="23"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0" fillId="2" borderId="6" xfId="0" applyFill="1" applyBorder="1" applyAlignment="1">
      <alignment vertical="top" wrapText="1"/>
    </xf>
    <xf numFmtId="0" fontId="0" fillId="0" borderId="0" xfId="0" applyAlignment="1">
      <alignment horizontal="left" vertical="top" wrapText="1"/>
    </xf>
    <xf numFmtId="0" fontId="0" fillId="3" borderId="4" xfId="0" applyFill="1" applyBorder="1" applyAlignment="1">
      <alignment horizontal="left" vertical="top" wrapText="1"/>
    </xf>
    <xf numFmtId="0" fontId="0" fillId="3" borderId="13" xfId="0" applyFill="1" applyBorder="1" applyAlignment="1">
      <alignment horizontal="left" vertical="top" wrapText="1"/>
    </xf>
    <xf numFmtId="0" fontId="0" fillId="3" borderId="18" xfId="0" applyFill="1" applyBorder="1" applyAlignment="1">
      <alignment horizontal="left" vertical="top" wrapText="1"/>
    </xf>
    <xf numFmtId="0" fontId="0" fillId="3" borderId="5" xfId="0" applyFill="1" applyBorder="1" applyAlignment="1">
      <alignment horizontal="left" vertical="top" wrapText="1"/>
    </xf>
    <xf numFmtId="0" fontId="0" fillId="3" borderId="3" xfId="0" applyFill="1" applyBorder="1" applyAlignment="1">
      <alignment horizontal="left" vertical="top" wrapText="1"/>
    </xf>
    <xf numFmtId="0" fontId="0" fillId="3" borderId="16" xfId="0" applyFill="1" applyBorder="1" applyAlignment="1">
      <alignment horizontal="left" vertical="top" wrapText="1"/>
    </xf>
    <xf numFmtId="0" fontId="0" fillId="3" borderId="69" xfId="0" applyFill="1" applyBorder="1" applyAlignment="1">
      <alignment horizontal="left" vertical="top" wrapText="1"/>
    </xf>
    <xf numFmtId="0" fontId="0" fillId="3" borderId="11" xfId="0" applyFill="1" applyBorder="1" applyAlignment="1">
      <alignment horizontal="left" vertical="top" wrapText="1"/>
    </xf>
    <xf numFmtId="0" fontId="0" fillId="3" borderId="17" xfId="0" applyFill="1" applyBorder="1" applyAlignment="1">
      <alignment horizontal="left" vertical="top" wrapText="1"/>
    </xf>
    <xf numFmtId="0" fontId="31" fillId="6" borderId="85" xfId="0" applyFont="1" applyFill="1" applyBorder="1" applyAlignment="1">
      <alignment horizontal="center" vertical="top" wrapText="1"/>
    </xf>
    <xf numFmtId="0" fontId="31" fillId="6" borderId="88" xfId="0" applyFont="1" applyFill="1" applyBorder="1" applyAlignment="1">
      <alignment horizontal="center" vertical="top" wrapText="1"/>
    </xf>
    <xf numFmtId="0" fontId="31" fillId="6" borderId="86" xfId="0" applyFont="1" applyFill="1" applyBorder="1" applyAlignment="1">
      <alignment horizontal="center" vertical="top"/>
    </xf>
    <xf numFmtId="0" fontId="31" fillId="6" borderId="61" xfId="0" applyFont="1" applyFill="1" applyBorder="1" applyAlignment="1">
      <alignment horizontal="center" vertical="top"/>
    </xf>
    <xf numFmtId="0" fontId="29" fillId="6" borderId="27" xfId="0" applyFont="1" applyFill="1" applyBorder="1" applyAlignment="1">
      <alignment horizontal="center" vertical="top" wrapText="1"/>
    </xf>
    <xf numFmtId="0" fontId="0" fillId="0" borderId="27" xfId="0" applyBorder="1" applyAlignment="1">
      <alignment horizontal="center" vertical="top" wrapText="1"/>
    </xf>
    <xf numFmtId="0" fontId="0" fillId="0" borderId="67" xfId="0" applyBorder="1" applyAlignment="1">
      <alignment horizontal="center" vertical="top" wrapText="1"/>
    </xf>
    <xf numFmtId="0" fontId="0" fillId="0" borderId="64" xfId="0" applyBorder="1" applyAlignment="1">
      <alignment horizontal="center" vertical="top" wrapText="1"/>
    </xf>
    <xf numFmtId="0" fontId="2" fillId="11" borderId="11" xfId="0" applyFont="1" applyFill="1" applyBorder="1" applyAlignment="1" applyProtection="1">
      <alignment vertical="top" wrapText="1"/>
      <protection locked="0"/>
    </xf>
    <xf numFmtId="0" fontId="0" fillId="0" borderId="20" xfId="0" applyBorder="1" applyAlignment="1">
      <alignment vertical="top" wrapText="1"/>
    </xf>
    <xf numFmtId="0" fontId="0" fillId="0" borderId="19" xfId="0" applyBorder="1" applyAlignment="1">
      <alignment vertical="top" wrapText="1"/>
    </xf>
    <xf numFmtId="0" fontId="0" fillId="0" borderId="0" xfId="0" applyAlignment="1">
      <alignment vertical="top" wrapText="1"/>
    </xf>
    <xf numFmtId="0" fontId="29" fillId="6" borderId="87" xfId="0" applyFont="1" applyFill="1" applyBorder="1" applyAlignment="1">
      <alignment horizontal="center" vertical="top" wrapText="1"/>
    </xf>
    <xf numFmtId="0" fontId="29" fillId="6" borderId="67" xfId="0" applyFont="1" applyFill="1" applyBorder="1" applyAlignment="1">
      <alignment horizontal="center" vertical="top" wrapText="1"/>
    </xf>
    <xf numFmtId="0" fontId="32" fillId="6" borderId="63" xfId="0" applyFont="1" applyFill="1" applyBorder="1" applyAlignment="1">
      <alignment horizontal="center" vertical="top" wrapText="1"/>
    </xf>
    <xf numFmtId="0" fontId="32" fillId="6" borderId="64" xfId="0" applyFont="1" applyFill="1" applyBorder="1" applyAlignment="1">
      <alignment horizontal="center" vertical="top" wrapText="1"/>
    </xf>
    <xf numFmtId="0" fontId="29" fillId="6" borderId="29" xfId="0" applyFont="1" applyFill="1" applyBorder="1" applyAlignment="1">
      <alignment horizontal="center" vertical="top" wrapText="1"/>
    </xf>
    <xf numFmtId="0" fontId="32" fillId="6" borderId="55" xfId="0" applyFont="1" applyFill="1" applyBorder="1" applyAlignment="1">
      <alignment horizontal="center" vertical="top" wrapText="1"/>
    </xf>
    <xf numFmtId="0" fontId="43" fillId="9" borderId="3" xfId="0" applyFont="1" applyFill="1" applyBorder="1" applyAlignment="1">
      <alignment horizontal="center" vertical="top" wrapText="1"/>
    </xf>
    <xf numFmtId="0" fontId="43" fillId="9" borderId="3" xfId="0" applyFont="1" applyFill="1" applyBorder="1" applyAlignment="1">
      <alignment horizontal="left" vertical="top" wrapText="1"/>
    </xf>
    <xf numFmtId="3" fontId="44" fillId="0" borderId="44" xfId="0" applyNumberFormat="1" applyFont="1" applyBorder="1" applyAlignment="1">
      <alignment horizontal="left" vertical="top" wrapText="1"/>
    </xf>
    <xf numFmtId="3" fontId="44" fillId="0" borderId="0" xfId="0" applyNumberFormat="1" applyFont="1" applyAlignment="1">
      <alignment horizontal="left" vertical="top" wrapText="1"/>
    </xf>
    <xf numFmtId="0" fontId="0" fillId="0" borderId="0" xfId="0" applyAlignment="1">
      <alignment vertical="top"/>
    </xf>
    <xf numFmtId="0" fontId="32" fillId="13" borderId="21" xfId="0" applyFont="1" applyFill="1" applyBorder="1" applyAlignment="1">
      <alignment horizontal="center" vertical="top" wrapText="1"/>
    </xf>
    <xf numFmtId="0" fontId="32" fillId="13" borderId="1" xfId="0" applyFont="1" applyFill="1" applyBorder="1" applyAlignment="1">
      <alignment horizontal="center" vertical="top" wrapText="1"/>
    </xf>
    <xf numFmtId="0" fontId="50" fillId="4" borderId="11" xfId="0" applyFont="1" applyFill="1" applyBorder="1" applyAlignment="1">
      <alignment horizontal="center" vertical="top" wrapText="1"/>
    </xf>
    <xf numFmtId="0" fontId="0" fillId="4" borderId="20" xfId="0" applyFill="1" applyBorder="1" applyAlignment="1">
      <alignment horizontal="center" vertical="top" wrapText="1"/>
    </xf>
    <xf numFmtId="0" fontId="0" fillId="4" borderId="19" xfId="0" applyFill="1" applyBorder="1" applyAlignment="1">
      <alignment horizontal="center" vertical="top" wrapText="1"/>
    </xf>
    <xf numFmtId="0" fontId="6" fillId="4" borderId="21" xfId="0" applyFont="1" applyFill="1" applyBorder="1" applyAlignment="1">
      <alignment horizontal="center" vertical="top" wrapText="1"/>
    </xf>
    <xf numFmtId="0" fontId="6" fillId="4" borderId="1" xfId="0" applyFont="1" applyFill="1" applyBorder="1" applyAlignment="1">
      <alignment horizontal="center" vertical="top" wrapText="1"/>
    </xf>
    <xf numFmtId="0" fontId="52" fillId="4" borderId="11" xfId="0" applyFont="1" applyFill="1" applyBorder="1" applyAlignment="1">
      <alignment horizontal="center" vertical="top" wrapText="1"/>
    </xf>
    <xf numFmtId="0" fontId="52" fillId="4" borderId="21" xfId="0" applyFont="1" applyFill="1" applyBorder="1" applyAlignment="1">
      <alignment horizontal="center" vertical="top" wrapText="1"/>
    </xf>
    <xf numFmtId="0" fontId="52" fillId="4" borderId="1" xfId="0" applyFont="1" applyFill="1" applyBorder="1" applyAlignment="1">
      <alignment horizontal="center" vertical="top" wrapText="1"/>
    </xf>
    <xf numFmtId="0" fontId="59" fillId="0" borderId="0" xfId="0" applyFont="1"/>
  </cellXfs>
  <cellStyles count="2">
    <cellStyle name="Hea" xfId="1" builtinId="26"/>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t-EE"/>
              <a:t>Eelarve täitmine 31.12.2023 liikide lõikes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t-E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'Ettekande arvutused'!$C$5</c:f>
              <c:strCache>
                <c:ptCount val="1"/>
                <c:pt idx="0">
                  <c:v>Eelarve​</c:v>
                </c:pt>
              </c:strCache>
            </c:strRef>
          </c:tx>
          <c:spPr>
            <a:solidFill>
              <a:schemeClr val="accent1"/>
            </a:solidFill>
            <a:ln>
              <a:noFill/>
            </a:ln>
            <a:effectLst/>
            <a:sp3d/>
          </c:spPr>
          <c:invertIfNegative val="0"/>
          <c:dLbls>
            <c:dLbl>
              <c:idx val="0"/>
              <c:layout>
                <c:manualLayout>
                  <c:x val="1.9785189372526851E-2"/>
                  <c:y val="-2.45459008345606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5CF-4DA1-BE47-91F19CBE3112}"/>
                </c:ext>
              </c:extLst>
            </c:dLbl>
            <c:dLbl>
              <c:idx val="1"/>
              <c:layout>
                <c:manualLayout>
                  <c:x val="-2.8264556246466982E-2"/>
                  <c:y val="-2.45459008345606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5CF-4DA1-BE47-91F19CBE3112}"/>
                </c:ext>
              </c:extLst>
            </c:dLbl>
            <c:dLbl>
              <c:idx val="2"/>
              <c:layout>
                <c:manualLayout>
                  <c:x val="0"/>
                  <c:y val="-2.45459008345607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5CF-4DA1-BE47-91F19CBE311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'Ettekande arvutused'!$B$7:$B$9</c:f>
              <c:strCache>
                <c:ptCount val="3"/>
                <c:pt idx="0">
                  <c:v>Riigieelarve​</c:v>
                </c:pt>
                <c:pt idx="1">
                  <c:v>Välistoetused​</c:v>
                </c:pt>
                <c:pt idx="2">
                  <c:v>Muud​</c:v>
                </c:pt>
              </c:strCache>
            </c:strRef>
          </c:cat>
          <c:val>
            <c:numRef>
              <c:f>'Ettekande arvutused'!$C$7:$C$9</c:f>
              <c:numCache>
                <c:formatCode>#,##0</c:formatCode>
                <c:ptCount val="3"/>
                <c:pt idx="0">
                  <c:v>18445929</c:v>
                </c:pt>
                <c:pt idx="1">
                  <c:v>2866992</c:v>
                </c:pt>
                <c:pt idx="2">
                  <c:v>2342030</c:v>
                </c:pt>
              </c:numCache>
            </c:numRef>
          </c:val>
          <c:extLst>
            <c:ext xmlns:c16="http://schemas.microsoft.com/office/drawing/2014/chart" uri="{C3380CC4-5D6E-409C-BE32-E72D297353CC}">
              <c16:uniqueId val="{00000000-0AB7-4595-B18C-B49384EC5222}"/>
            </c:ext>
          </c:extLst>
        </c:ser>
        <c:ser>
          <c:idx val="1"/>
          <c:order val="1"/>
          <c:tx>
            <c:strRef>
              <c:f>'Ettekande arvutused'!$D$5</c:f>
              <c:strCache>
                <c:ptCount val="1"/>
                <c:pt idx="0">
                  <c:v>Täitmine​</c:v>
                </c:pt>
              </c:strCache>
            </c:strRef>
          </c:tx>
          <c:spPr>
            <a:solidFill>
              <a:schemeClr val="accent2"/>
            </a:solidFill>
            <a:ln>
              <a:noFill/>
            </a:ln>
            <a:effectLst/>
            <a:sp3d/>
          </c:spPr>
          <c:invertIfNegative val="0"/>
          <c:dLbls>
            <c:dLbl>
              <c:idx val="0"/>
              <c:layout>
                <c:manualLayout>
                  <c:x val="6.7834934991520587E-2"/>
                  <c:y val="-2.94550810014727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CF-4DA1-BE47-91F19CBE3112}"/>
                </c:ext>
              </c:extLst>
            </c:dLbl>
            <c:dLbl>
              <c:idx val="1"/>
              <c:layout>
                <c:manualLayout>
                  <c:x val="3.6743923120407009E-2"/>
                  <c:y val="-7.3637702503681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CF-4DA1-BE47-91F19CBE3112}"/>
                </c:ext>
              </c:extLst>
            </c:dLbl>
            <c:dLbl>
              <c:idx val="2"/>
              <c:layout>
                <c:manualLayout>
                  <c:x val="5.3702656868287166E-2"/>
                  <c:y val="-2.94550810014727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5CF-4DA1-BE47-91F19CBE311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'Ettekande arvutused'!$B$7:$B$9</c:f>
              <c:strCache>
                <c:ptCount val="3"/>
                <c:pt idx="0">
                  <c:v>Riigieelarve​</c:v>
                </c:pt>
                <c:pt idx="1">
                  <c:v>Välistoetused​</c:v>
                </c:pt>
                <c:pt idx="2">
                  <c:v>Muud​</c:v>
                </c:pt>
              </c:strCache>
            </c:strRef>
          </c:cat>
          <c:val>
            <c:numRef>
              <c:f>'Ettekande arvutused'!$D$7:$D$9</c:f>
              <c:numCache>
                <c:formatCode>#,##0</c:formatCode>
                <c:ptCount val="3"/>
                <c:pt idx="0">
                  <c:v>15129882</c:v>
                </c:pt>
                <c:pt idx="1">
                  <c:v>1015038</c:v>
                </c:pt>
                <c:pt idx="2">
                  <c:v>2947288</c:v>
                </c:pt>
              </c:numCache>
            </c:numRef>
          </c:val>
          <c:extLst>
            <c:ext xmlns:c16="http://schemas.microsoft.com/office/drawing/2014/chart" uri="{C3380CC4-5D6E-409C-BE32-E72D297353CC}">
              <c16:uniqueId val="{00000001-0AB7-4595-B18C-B49384EC5222}"/>
            </c:ext>
          </c:extLst>
        </c:ser>
        <c:dLbls>
          <c:showLegendKey val="0"/>
          <c:showVal val="0"/>
          <c:showCatName val="0"/>
          <c:showSerName val="0"/>
          <c:showPercent val="0"/>
          <c:showBubbleSize val="0"/>
        </c:dLbls>
        <c:gapWidth val="150"/>
        <c:shape val="box"/>
        <c:axId val="868255807"/>
        <c:axId val="1242469199"/>
        <c:axId val="0"/>
      </c:bar3DChart>
      <c:catAx>
        <c:axId val="868255807"/>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1242469199"/>
        <c:crosses val="autoZero"/>
        <c:auto val="1"/>
        <c:lblAlgn val="ctr"/>
        <c:lblOffset val="100"/>
        <c:noMultiLvlLbl val="0"/>
      </c:catAx>
      <c:valAx>
        <c:axId val="12424691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8682558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a:t>
            </a:r>
            <a:r>
              <a:rPr lang="et-EE"/>
              <a:t>elarve</a:t>
            </a:r>
            <a:r>
              <a:rPr lang="et-EE" baseline="0"/>
              <a:t> täitmine 31.12.2023 majandusliku sisu lõikes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t-E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'Ettekande arvutused'!$C$19</c:f>
              <c:strCache>
                <c:ptCount val="1"/>
                <c:pt idx="0">
                  <c:v>Eelarve​</c:v>
                </c:pt>
              </c:strCache>
            </c:strRef>
          </c:tx>
          <c:spPr>
            <a:solidFill>
              <a:schemeClr val="accent1"/>
            </a:solidFill>
            <a:ln>
              <a:noFill/>
            </a:ln>
            <a:effectLst/>
            <a:sp3d/>
          </c:spPr>
          <c:invertIfNegative val="0"/>
          <c:dLbls>
            <c:dLbl>
              <c:idx val="0"/>
              <c:layout>
                <c:manualLayout>
                  <c:x val="8.4911816515593468E-3"/>
                  <c:y val="-3.63749425972854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D3E-472D-BB0E-9828FD2BD32F}"/>
                </c:ext>
              </c:extLst>
            </c:dLbl>
            <c:dLbl>
              <c:idx val="1"/>
              <c:layout>
                <c:manualLayout>
                  <c:x val="8.4911816515592948E-3"/>
                  <c:y val="-1.61666411543491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D3E-472D-BB0E-9828FD2BD32F}"/>
                </c:ext>
              </c:extLst>
            </c:dLbl>
            <c:dLbl>
              <c:idx val="2"/>
              <c:layout>
                <c:manualLayout>
                  <c:x val="-8.4911816515593468E-3"/>
                  <c:y val="-2.82916220201109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D3E-472D-BB0E-9828FD2BD32F}"/>
                </c:ext>
              </c:extLst>
            </c:dLbl>
            <c:dLbl>
              <c:idx val="3"/>
              <c:layout>
                <c:manualLayout>
                  <c:x val="-1.981275718697181E-2"/>
                  <c:y val="-2.0208301442936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D3E-472D-BB0E-9828FD2BD32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'Ettekande arvutused'!$B$21:$B$24</c:f>
              <c:strCache>
                <c:ptCount val="4"/>
                <c:pt idx="0">
                  <c:v>Investeeringud​</c:v>
                </c:pt>
                <c:pt idx="1">
                  <c:v>Tööjõukulud</c:v>
                </c:pt>
                <c:pt idx="2">
                  <c:v>​Majandamiskulud​</c:v>
                </c:pt>
                <c:pt idx="3">
                  <c:v>​Toetused ja muud</c:v>
                </c:pt>
              </c:strCache>
            </c:strRef>
          </c:cat>
          <c:val>
            <c:numRef>
              <c:f>'Ettekande arvutused'!$C$21:$C$24</c:f>
              <c:numCache>
                <c:formatCode>#,##0</c:formatCode>
                <c:ptCount val="4"/>
                <c:pt idx="0">
                  <c:v>8998846</c:v>
                </c:pt>
                <c:pt idx="1">
                  <c:v>6212048</c:v>
                </c:pt>
                <c:pt idx="2">
                  <c:v>6279419</c:v>
                </c:pt>
                <c:pt idx="3">
                  <c:v>2164638</c:v>
                </c:pt>
              </c:numCache>
            </c:numRef>
          </c:val>
          <c:extLst>
            <c:ext xmlns:c16="http://schemas.microsoft.com/office/drawing/2014/chart" uri="{C3380CC4-5D6E-409C-BE32-E72D297353CC}">
              <c16:uniqueId val="{00000000-4022-4775-9C6F-A9A7DDDADAE0}"/>
            </c:ext>
          </c:extLst>
        </c:ser>
        <c:ser>
          <c:idx val="1"/>
          <c:order val="1"/>
          <c:tx>
            <c:strRef>
              <c:f>'Ettekande arvutused'!$D$19</c:f>
              <c:strCache>
                <c:ptCount val="1"/>
                <c:pt idx="0">
                  <c:v>Täitmine​</c:v>
                </c:pt>
              </c:strCache>
            </c:strRef>
          </c:tx>
          <c:spPr>
            <a:solidFill>
              <a:schemeClr val="accent2"/>
            </a:solidFill>
            <a:ln>
              <a:noFill/>
            </a:ln>
            <a:effectLst/>
            <a:sp3d/>
          </c:spPr>
          <c:invertIfNegative val="0"/>
          <c:dLbls>
            <c:dLbl>
              <c:idx val="0"/>
              <c:layout>
                <c:manualLayout>
                  <c:x val="4.245590825779668E-2"/>
                  <c:y val="-1.61666411543490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D3E-472D-BB0E-9828FD2BD32F}"/>
                </c:ext>
              </c:extLst>
            </c:dLbl>
            <c:dLbl>
              <c:idx val="1"/>
              <c:layout>
                <c:manualLayout>
                  <c:x val="4.8116696025502961E-2"/>
                  <c:y val="-1.61666411543491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D3E-472D-BB0E-9828FD2BD32F}"/>
                </c:ext>
              </c:extLst>
            </c:dLbl>
            <c:dLbl>
              <c:idx val="2"/>
              <c:layout>
                <c:manualLayout>
                  <c:x val="9.3402998167152806E-2"/>
                  <c:y val="-4.0416602885873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D3E-472D-BB0E-9828FD2BD32F}"/>
                </c:ext>
              </c:extLst>
            </c:dLbl>
            <c:dLbl>
              <c:idx val="3"/>
              <c:layout>
                <c:manualLayout>
                  <c:x val="4.8116696025502857E-2"/>
                  <c:y val="-2.42499617315237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D3E-472D-BB0E-9828FD2BD32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'Ettekande arvutused'!$B$21:$B$24</c:f>
              <c:strCache>
                <c:ptCount val="4"/>
                <c:pt idx="0">
                  <c:v>Investeeringud​</c:v>
                </c:pt>
                <c:pt idx="1">
                  <c:v>Tööjõukulud</c:v>
                </c:pt>
                <c:pt idx="2">
                  <c:v>​Majandamiskulud​</c:v>
                </c:pt>
                <c:pt idx="3">
                  <c:v>​Toetused ja muud</c:v>
                </c:pt>
              </c:strCache>
            </c:strRef>
          </c:cat>
          <c:val>
            <c:numRef>
              <c:f>'Ettekande arvutused'!$D$21:$D$24</c:f>
              <c:numCache>
                <c:formatCode>#,##0</c:formatCode>
                <c:ptCount val="4"/>
                <c:pt idx="0">
                  <c:v>4928888</c:v>
                </c:pt>
                <c:pt idx="1">
                  <c:v>4869180</c:v>
                </c:pt>
                <c:pt idx="2">
                  <c:v>6405782</c:v>
                </c:pt>
                <c:pt idx="3">
                  <c:v>2888358</c:v>
                </c:pt>
              </c:numCache>
            </c:numRef>
          </c:val>
          <c:extLst>
            <c:ext xmlns:c16="http://schemas.microsoft.com/office/drawing/2014/chart" uri="{C3380CC4-5D6E-409C-BE32-E72D297353CC}">
              <c16:uniqueId val="{00000001-4022-4775-9C6F-A9A7DDDADAE0}"/>
            </c:ext>
          </c:extLst>
        </c:ser>
        <c:dLbls>
          <c:showLegendKey val="0"/>
          <c:showVal val="0"/>
          <c:showCatName val="0"/>
          <c:showSerName val="0"/>
          <c:showPercent val="0"/>
          <c:showBubbleSize val="0"/>
        </c:dLbls>
        <c:gapWidth val="150"/>
        <c:shape val="box"/>
        <c:axId val="865280911"/>
        <c:axId val="1243496719"/>
        <c:axId val="0"/>
      </c:bar3DChart>
      <c:catAx>
        <c:axId val="86528091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1243496719"/>
        <c:crosses val="autoZero"/>
        <c:auto val="1"/>
        <c:lblAlgn val="ctr"/>
        <c:lblOffset val="100"/>
        <c:noMultiLvlLbl val="0"/>
      </c:catAx>
      <c:valAx>
        <c:axId val="124349671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8652809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2</a:t>
            </a:r>
            <a:r>
              <a:rPr lang="et-EE"/>
              <a:t>024 eelarve liikide lõikes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t-EE"/>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1993-41AF-839E-02F35F62BF01}"/>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1993-41AF-839E-02F35F62BF01}"/>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1993-41AF-839E-02F35F62BF0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'Ettekande arvutused'!$B$37:$B$39</c:f>
              <c:strCache>
                <c:ptCount val="3"/>
                <c:pt idx="0">
                  <c:v>Riigieelarve​</c:v>
                </c:pt>
                <c:pt idx="1">
                  <c:v>Välistoetused​</c:v>
                </c:pt>
                <c:pt idx="2">
                  <c:v>Muud​</c:v>
                </c:pt>
              </c:strCache>
            </c:strRef>
          </c:cat>
          <c:val>
            <c:numRef>
              <c:f>'Ettekande arvutused'!$C$37:$C$39</c:f>
              <c:numCache>
                <c:formatCode>#,##0</c:formatCode>
                <c:ptCount val="3"/>
                <c:pt idx="0">
                  <c:v>13903157</c:v>
                </c:pt>
                <c:pt idx="1">
                  <c:v>629928</c:v>
                </c:pt>
                <c:pt idx="2">
                  <c:v>2853418</c:v>
                </c:pt>
              </c:numCache>
            </c:numRef>
          </c:val>
          <c:extLst>
            <c:ext xmlns:c16="http://schemas.microsoft.com/office/drawing/2014/chart" uri="{C3380CC4-5D6E-409C-BE32-E72D297353CC}">
              <c16:uniqueId val="{00000000-856C-4832-863A-D668F99D4817}"/>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2024 eelarve majandusliku sisu lõikes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t-EE"/>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DC19-42A9-8CDF-B6B37E0096CB}"/>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DC19-42A9-8CDF-B6B37E0096CB}"/>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DC19-42A9-8CDF-B6B37E0096CB}"/>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DC19-42A9-8CDF-B6B37E0096C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'Ettekande arvutused'!$B$43:$B$46</c:f>
              <c:strCache>
                <c:ptCount val="4"/>
                <c:pt idx="0">
                  <c:v>Investeeringud​</c:v>
                </c:pt>
                <c:pt idx="1">
                  <c:v>Tööjõukulud</c:v>
                </c:pt>
                <c:pt idx="2">
                  <c:v>​Majandamiskulud​</c:v>
                </c:pt>
                <c:pt idx="3">
                  <c:v>​Toetused ja muud</c:v>
                </c:pt>
              </c:strCache>
            </c:strRef>
          </c:cat>
          <c:val>
            <c:numRef>
              <c:f>'Ettekande arvutused'!$C$43:$C$46</c:f>
              <c:numCache>
                <c:formatCode>#,##0</c:formatCode>
                <c:ptCount val="4"/>
                <c:pt idx="0">
                  <c:v>2086718</c:v>
                </c:pt>
                <c:pt idx="1">
                  <c:v>5411450</c:v>
                </c:pt>
                <c:pt idx="2">
                  <c:v>7084917</c:v>
                </c:pt>
                <c:pt idx="3">
                  <c:v>2803418</c:v>
                </c:pt>
              </c:numCache>
            </c:numRef>
          </c:val>
          <c:extLst>
            <c:ext xmlns:c16="http://schemas.microsoft.com/office/drawing/2014/chart" uri="{C3380CC4-5D6E-409C-BE32-E72D297353CC}">
              <c16:uniqueId val="{00000000-F923-4FEF-8CE1-81C93C7E4E97}"/>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6</xdr:col>
      <xdr:colOff>358775</xdr:colOff>
      <xdr:row>0</xdr:row>
      <xdr:rowOff>19050</xdr:rowOff>
    </xdr:from>
    <xdr:to>
      <xdr:col>11</xdr:col>
      <xdr:colOff>625475</xdr:colOff>
      <xdr:row>14</xdr:row>
      <xdr:rowOff>0</xdr:rowOff>
    </xdr:to>
    <xdr:graphicFrame macro="">
      <xdr:nvGraphicFramePr>
        <xdr:cNvPr id="5" name="Diagramm 3">
          <a:extLst>
            <a:ext uri="{FF2B5EF4-FFF2-40B4-BE49-F238E27FC236}">
              <a16:creationId xmlns:a16="http://schemas.microsoft.com/office/drawing/2014/main" id="{DBAA80F2-6E24-E61C-9717-1BC3ED7024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346075</xdr:colOff>
      <xdr:row>16</xdr:row>
      <xdr:rowOff>82550</xdr:rowOff>
    </xdr:from>
    <xdr:to>
      <xdr:col>11</xdr:col>
      <xdr:colOff>612775</xdr:colOff>
      <xdr:row>33</xdr:row>
      <xdr:rowOff>88900</xdr:rowOff>
    </xdr:to>
    <xdr:graphicFrame macro="">
      <xdr:nvGraphicFramePr>
        <xdr:cNvPr id="14" name="Diagramm 7">
          <a:extLst>
            <a:ext uri="{FF2B5EF4-FFF2-40B4-BE49-F238E27FC236}">
              <a16:creationId xmlns:a16="http://schemas.microsoft.com/office/drawing/2014/main" id="{5F4ED4C2-8C86-454F-3D38-8C07F277E1F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873125</xdr:colOff>
      <xdr:row>33</xdr:row>
      <xdr:rowOff>171450</xdr:rowOff>
    </xdr:from>
    <xdr:to>
      <xdr:col>8</xdr:col>
      <xdr:colOff>98425</xdr:colOff>
      <xdr:row>48</xdr:row>
      <xdr:rowOff>152400</xdr:rowOff>
    </xdr:to>
    <xdr:graphicFrame macro="">
      <xdr:nvGraphicFramePr>
        <xdr:cNvPr id="48" name="Diagramm 22">
          <a:extLst>
            <a:ext uri="{FF2B5EF4-FFF2-40B4-BE49-F238E27FC236}">
              <a16:creationId xmlns:a16="http://schemas.microsoft.com/office/drawing/2014/main" id="{CCB4ECD8-DA37-3188-BF54-C7148E6D24D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415925</xdr:colOff>
      <xdr:row>34</xdr:row>
      <xdr:rowOff>0</xdr:rowOff>
    </xdr:from>
    <xdr:to>
      <xdr:col>14</xdr:col>
      <xdr:colOff>314325</xdr:colOff>
      <xdr:row>48</xdr:row>
      <xdr:rowOff>165100</xdr:rowOff>
    </xdr:to>
    <xdr:graphicFrame macro="">
      <xdr:nvGraphicFramePr>
        <xdr:cNvPr id="52" name="Diagramm 32">
          <a:extLst>
            <a:ext uri="{FF2B5EF4-FFF2-40B4-BE49-F238E27FC236}">
              <a16:creationId xmlns:a16="http://schemas.microsoft.com/office/drawing/2014/main" id="{0C5C436E-3F8F-A287-5820-A92134A186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Monika Karu - MKM" id="{BD8E78B1-F27E-4019-9652-E9ECAE243700}" userId="S::Monika.Karu@mkm.ee::746d8287-d099-487d-a751-90745eb10581" providerId="AD"/>
</personList>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E54" dT="2024-08-23T11:17:45.94" personId="{BD8E78B1-F27E-4019-9652-E9ECAE243700}" id="{7E09B246-40BA-4CA5-9EAC-19E994A175C1}">
    <text>Taotlus oli 50 000 eurot, siis MKM otsustas mitte toetada. 23.08. esitatas KLIM palve EELIS-e arenduste summast teha tõste 50 000</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4B7B0-4764-496D-9313-E7C884B0D6FB}">
  <sheetPr>
    <tabColor theme="8" tint="0.59999389629810485"/>
  </sheetPr>
  <dimension ref="A1:AU137"/>
  <sheetViews>
    <sheetView topLeftCell="R26" zoomScale="80" zoomScaleNormal="80" workbookViewId="0">
      <selection activeCell="AE53" sqref="AE53"/>
    </sheetView>
  </sheetViews>
  <sheetFormatPr defaultColWidth="8.85546875" defaultRowHeight="15" x14ac:dyDescent="0.25"/>
  <cols>
    <col min="1" max="1" width="21.140625" style="1" customWidth="1"/>
    <col min="2" max="2" width="15" style="1" customWidth="1"/>
    <col min="3" max="3" width="13.85546875" style="1" customWidth="1"/>
    <col min="4" max="4" width="14.140625" style="1" customWidth="1"/>
    <col min="5" max="5" width="16.85546875" style="1" customWidth="1"/>
    <col min="6" max="6" width="18.5703125" style="1" customWidth="1"/>
    <col min="7" max="7" width="14.140625" style="1" customWidth="1"/>
    <col min="8" max="8" width="12.85546875" style="1" customWidth="1"/>
    <col min="9" max="9" width="20.140625" style="1" customWidth="1"/>
    <col min="10" max="10" width="25.140625" style="3" customWidth="1"/>
    <col min="11" max="11" width="42" style="1" customWidth="1"/>
    <col min="12" max="12" width="12.85546875" style="1" customWidth="1"/>
    <col min="13" max="13" width="8.5703125" style="1" customWidth="1"/>
    <col min="14" max="14" width="12" style="1" customWidth="1"/>
    <col min="15" max="15" width="14.140625" style="1" customWidth="1"/>
    <col min="16" max="16" width="12.140625" style="1" customWidth="1"/>
    <col min="17" max="17" width="8.85546875" style="1"/>
    <col min="18" max="18" width="14.85546875" style="1" bestFit="1" customWidth="1"/>
    <col min="19" max="23" width="13.140625" style="1" bestFit="1" customWidth="1"/>
    <col min="24" max="24" width="13.140625" style="1" customWidth="1"/>
    <col min="25" max="28" width="10.140625" style="1" bestFit="1" customWidth="1"/>
    <col min="29" max="29" width="10.85546875" style="1" customWidth="1"/>
    <col min="30" max="30" width="11.140625" style="1" customWidth="1"/>
    <col min="31" max="31" width="10.140625" style="1" bestFit="1" customWidth="1"/>
    <col min="32" max="32" width="11.42578125" style="1" customWidth="1"/>
    <col min="33" max="33" width="11.140625" style="1" customWidth="1"/>
    <col min="34" max="39" width="10.140625" style="1" bestFit="1" customWidth="1"/>
    <col min="40" max="42" width="10.140625" style="1" customWidth="1"/>
    <col min="43" max="43" width="40.140625" style="1" bestFit="1" customWidth="1"/>
    <col min="44" max="44" width="37" style="1" customWidth="1"/>
    <col min="45" max="45" width="60.85546875" style="1" bestFit="1" customWidth="1"/>
    <col min="46" max="46" width="48.42578125" style="1" customWidth="1"/>
    <col min="47" max="47" width="26.140625" style="1" customWidth="1"/>
    <col min="48" max="16384" width="8.85546875" style="1"/>
  </cols>
  <sheetData>
    <row r="1" spans="1:15" x14ac:dyDescent="0.25">
      <c r="A1" s="5" t="s">
        <v>0</v>
      </c>
      <c r="B1" s="196"/>
      <c r="C1" s="197"/>
      <c r="D1" s="197"/>
      <c r="E1" s="197"/>
      <c r="F1" s="8"/>
      <c r="G1" s="197"/>
      <c r="H1" s="377"/>
      <c r="I1" s="8"/>
    </row>
    <row r="2" spans="1:15" ht="30.75" customHeight="1" x14ac:dyDescent="0.25">
      <c r="A2" s="171" t="s">
        <v>1</v>
      </c>
      <c r="B2" s="568" t="s">
        <v>2</v>
      </c>
      <c r="C2" s="569"/>
      <c r="D2" s="569"/>
      <c r="E2" s="570"/>
      <c r="F2" s="8"/>
      <c r="G2" s="571" t="s">
        <v>3</v>
      </c>
      <c r="H2" s="572"/>
      <c r="I2" s="572"/>
      <c r="J2" s="572"/>
      <c r="K2" s="572"/>
      <c r="L2" s="534"/>
      <c r="M2" s="534"/>
    </row>
    <row r="3" spans="1:15" ht="76.5" x14ac:dyDescent="0.25">
      <c r="A3" s="191" t="s">
        <v>4</v>
      </c>
      <c r="B3" s="192" t="s">
        <v>5</v>
      </c>
      <c r="C3" s="193">
        <v>2023</v>
      </c>
      <c r="D3" s="193">
        <v>2024</v>
      </c>
      <c r="E3" s="193">
        <v>2025</v>
      </c>
      <c r="F3" s="8"/>
      <c r="G3" s="5" t="s">
        <v>6</v>
      </c>
      <c r="H3" s="198" t="s">
        <v>7</v>
      </c>
      <c r="I3" s="199" t="s">
        <v>8</v>
      </c>
      <c r="J3" s="200" t="s">
        <v>9</v>
      </c>
      <c r="K3" s="200" t="s">
        <v>10</v>
      </c>
      <c r="L3" s="535"/>
      <c r="M3" s="535"/>
      <c r="N3" s="8"/>
      <c r="O3" s="3"/>
    </row>
    <row r="4" spans="1:15" x14ac:dyDescent="0.25">
      <c r="A4" s="194" t="s">
        <v>11</v>
      </c>
      <c r="B4" s="9">
        <f>SUM(C4:E4)</f>
        <v>12944604.82</v>
      </c>
      <c r="C4" s="9">
        <f>SUM(C5+C12)</f>
        <v>2602648.42</v>
      </c>
      <c r="D4" s="9">
        <f>SUM(D5+D12)</f>
        <v>6704879.4000000004</v>
      </c>
      <c r="E4" s="9">
        <f>SUM(E5+E12)</f>
        <v>3637077</v>
      </c>
      <c r="F4" s="8"/>
      <c r="G4" s="9">
        <f>SUM(H4:K4)</f>
        <v>12974935.609999999</v>
      </c>
      <c r="H4" s="201">
        <f>SUMIFS(R35:R94,G35:G94,$G$97)</f>
        <v>7773796.6100000003</v>
      </c>
      <c r="I4" s="202">
        <f>SUMIFS(R35:R94,G35:G94,$G$98)</f>
        <v>0</v>
      </c>
      <c r="J4" s="202">
        <f>SUMIFS(R35:R94,G35:G94,$G$99)</f>
        <v>0</v>
      </c>
      <c r="K4" s="202">
        <f>SUMIFS(R35:R94,G35:G94,$G$100)</f>
        <v>5201139</v>
      </c>
      <c r="L4" s="536"/>
      <c r="M4" s="536"/>
      <c r="N4" s="8"/>
      <c r="O4" s="4"/>
    </row>
    <row r="5" spans="1:15" x14ac:dyDescent="0.25">
      <c r="A5" s="194" t="s">
        <v>12</v>
      </c>
      <c r="B5" s="9">
        <f>SUM(C5:E5)</f>
        <v>11781204.82</v>
      </c>
      <c r="C5" s="9">
        <f>SUM(C6:C11)</f>
        <v>2602648.42</v>
      </c>
      <c r="D5" s="9">
        <f>SUM(D6:D11)</f>
        <v>6052979.4000000004</v>
      </c>
      <c r="E5" s="9">
        <f>SUM(E6:E11)</f>
        <v>3125577</v>
      </c>
      <c r="F5" s="8"/>
      <c r="G5" s="8"/>
      <c r="J5" s="8"/>
      <c r="K5" s="4"/>
      <c r="L5" s="4"/>
      <c r="M5" s="4"/>
    </row>
    <row r="6" spans="1:15" x14ac:dyDescent="0.25">
      <c r="A6" s="195" t="s">
        <v>13</v>
      </c>
      <c r="B6" s="17">
        <f>SUM(C6:E6)</f>
        <v>1811950</v>
      </c>
      <c r="C6" s="18">
        <f>SUMIFS(S35:S94,Q35:Q94,"Baaseelarve")</f>
        <v>1111950</v>
      </c>
      <c r="D6" s="18">
        <f>SUMIFS(T35:T94,Q35:Q94,"Baaseelarve")</f>
        <v>700000</v>
      </c>
      <c r="E6" s="18">
        <f>SUMIFS(U35:U94,Q35:Q94,"Baaseelarve")</f>
        <v>0</v>
      </c>
      <c r="F6" s="10"/>
      <c r="G6" s="8"/>
      <c r="H6" s="8"/>
      <c r="I6" s="8"/>
      <c r="J6" s="8"/>
      <c r="K6" s="4"/>
      <c r="L6" s="4"/>
      <c r="M6" s="4"/>
    </row>
    <row r="7" spans="1:15" x14ac:dyDescent="0.25">
      <c r="A7" s="195" t="s">
        <v>14</v>
      </c>
      <c r="B7" s="17">
        <f>SUM(C7:E7)</f>
        <v>5663339.4000000004</v>
      </c>
      <c r="C7" s="18">
        <f>SUMIFS(S35:S94,Q35:Q94,"Muu rahastus")</f>
        <v>907060</v>
      </c>
      <c r="D7" s="18">
        <f>SUMIFS(T35:T94,Q35:Q94,"Muu rahastus")</f>
        <v>1990479.4</v>
      </c>
      <c r="E7" s="18">
        <f>SUMIFS(U35:U94,Q35:Q94,"Muu rahastus")</f>
        <v>2765800</v>
      </c>
      <c r="F7" s="10"/>
      <c r="G7" s="8"/>
      <c r="H7" s="8"/>
      <c r="I7" s="8"/>
      <c r="J7" s="8"/>
      <c r="K7" s="4"/>
      <c r="L7" s="4"/>
      <c r="M7" s="4"/>
    </row>
    <row r="8" spans="1:15" x14ac:dyDescent="0.25">
      <c r="A8" s="195" t="s">
        <v>15</v>
      </c>
      <c r="B8" s="17">
        <f>SUM(C8:E8)</f>
        <v>0</v>
      </c>
      <c r="C8" s="18">
        <f>SUMIFS(S35:S94,Q35:Q94,"Reserv (SR)")</f>
        <v>0</v>
      </c>
      <c r="D8" s="18">
        <f>SUMIFS(T35:T94,Q35:Q94,"Reserv (SR)")</f>
        <v>0</v>
      </c>
      <c r="E8" s="18">
        <f>SUMIFS(U35:U94,Q35:Q94,"Reserv (SR)")</f>
        <v>0</v>
      </c>
      <c r="F8" s="10"/>
      <c r="G8" s="8"/>
      <c r="H8" s="8"/>
      <c r="I8" s="8"/>
      <c r="J8" s="8"/>
      <c r="K8" s="4"/>
      <c r="L8" s="4"/>
      <c r="M8" s="4"/>
    </row>
    <row r="9" spans="1:15" hidden="1" x14ac:dyDescent="0.25">
      <c r="A9" s="195" t="s">
        <v>16</v>
      </c>
      <c r="B9" s="17">
        <f>SUM(C9:D9)</f>
        <v>1924069.21</v>
      </c>
      <c r="C9" s="18">
        <f>SUMIFS(S35:S94,Q35:Q94,"RRF")</f>
        <v>242819.21000000002</v>
      </c>
      <c r="D9" s="18">
        <f>SUMIFS(T35:T94,Q35:Q94,"RRF")</f>
        <v>1681250</v>
      </c>
      <c r="E9" s="18"/>
      <c r="F9" s="10"/>
      <c r="G9" s="8"/>
      <c r="H9" s="8"/>
      <c r="I9" s="8"/>
      <c r="J9" s="8"/>
      <c r="K9" s="4"/>
      <c r="L9" s="4"/>
      <c r="M9" s="4"/>
    </row>
    <row r="10" spans="1:15" x14ac:dyDescent="0.25">
      <c r="A10" s="195" t="s">
        <v>17</v>
      </c>
      <c r="B10" s="17">
        <f>SUM(C10:E10)</f>
        <v>98000</v>
      </c>
      <c r="C10" s="18">
        <f>SUMIFS(S35:S94,Q35:Q94,"SF 14-20 (töös olev projekt)")</f>
        <v>98000</v>
      </c>
      <c r="D10" s="18">
        <f>SUMIFS(T35:T94,Q35:Q94,"SF 14-20 (töös olev projekt)")</f>
        <v>0</v>
      </c>
      <c r="E10" s="18">
        <f>SUMIFS(U35:U94,Q35:Q94,"SF 14-20 (töös olev projekt)")</f>
        <v>0</v>
      </c>
      <c r="F10" s="10"/>
      <c r="G10" s="8"/>
      <c r="H10" s="8"/>
      <c r="I10" s="8"/>
      <c r="J10" s="8"/>
      <c r="K10" s="4"/>
      <c r="L10" s="4"/>
      <c r="M10" s="4"/>
    </row>
    <row r="11" spans="1:15" x14ac:dyDescent="0.25">
      <c r="A11" s="195" t="s">
        <v>18</v>
      </c>
      <c r="B11" s="17">
        <f>SUM(C11:E11)</f>
        <v>2283846.21</v>
      </c>
      <c r="C11" s="18">
        <f>SUMIFS(S35:S94,Q35:Q94,"RRF")</f>
        <v>242819.21000000002</v>
      </c>
      <c r="D11" s="18">
        <f>SUMIFS(T35:T94,Q35:Q94,"RRF")</f>
        <v>1681250</v>
      </c>
      <c r="E11" s="18">
        <f>SUMIFS(U35:U94,Q35:Q94,"RRF")</f>
        <v>359777</v>
      </c>
      <c r="F11" s="10"/>
      <c r="G11" s="8"/>
      <c r="H11" s="8"/>
      <c r="I11" s="8"/>
      <c r="J11" s="8"/>
      <c r="K11" s="4"/>
      <c r="L11" s="4"/>
      <c r="M11" s="4"/>
    </row>
    <row r="12" spans="1:15" x14ac:dyDescent="0.25">
      <c r="A12" s="194" t="s">
        <v>19</v>
      </c>
      <c r="B12" s="9">
        <f>SUM(C12:E12)</f>
        <v>1163400</v>
      </c>
      <c r="C12" s="9">
        <f>SUM(C13:C14)</f>
        <v>0</v>
      </c>
      <c r="D12" s="9">
        <f>SUM(D13:D14)</f>
        <v>651900</v>
      </c>
      <c r="E12" s="9">
        <f>SUM(E13:E14)</f>
        <v>511500</v>
      </c>
      <c r="F12" s="10"/>
      <c r="G12" s="8"/>
      <c r="H12" s="8"/>
      <c r="I12" s="8"/>
      <c r="J12" s="8"/>
      <c r="K12" s="4"/>
      <c r="L12" s="4"/>
      <c r="M12" s="4"/>
    </row>
    <row r="13" spans="1:15" x14ac:dyDescent="0.25">
      <c r="A13" s="195" t="s">
        <v>20</v>
      </c>
      <c r="B13" s="17">
        <f>SUM(C13:E13)</f>
        <v>0</v>
      </c>
      <c r="C13" s="18">
        <f>SUMIFS(S35:S94,Q35:Q94,"RES IKT (vaja juurde taotleda)")</f>
        <v>0</v>
      </c>
      <c r="D13" s="18">
        <f>SUMIFS(T35:T94,Q35:Q94,"RES IKT (vaja juurde taotleda)")</f>
        <v>0</v>
      </c>
      <c r="E13" s="18">
        <f>SUMIFS(U35:U94,Q35:Q94,"RES IKT (vaja juurde taotleda)")</f>
        <v>0</v>
      </c>
      <c r="F13" s="10" t="s">
        <v>21</v>
      </c>
      <c r="G13" s="8"/>
      <c r="H13" s="8"/>
      <c r="I13" s="8"/>
      <c r="J13" s="8"/>
      <c r="K13" s="4"/>
      <c r="L13" s="4"/>
      <c r="M13" s="4"/>
    </row>
    <row r="14" spans="1:15" x14ac:dyDescent="0.25">
      <c r="A14" s="195" t="s">
        <v>22</v>
      </c>
      <c r="B14" s="17">
        <f>SUM(C14:E14)</f>
        <v>1163400</v>
      </c>
      <c r="C14" s="18">
        <f>SUMIFS(S35:S94,Q35:Q94,"SF 21-27 (taotletav raha)")</f>
        <v>0</v>
      </c>
      <c r="D14" s="18">
        <f>SUMIFS(T35:T94,Q35:Q94,"SF 21-27 (taotletav raha)")</f>
        <v>651900</v>
      </c>
      <c r="E14" s="18">
        <f>SUMIFS(U35:U94,Q35:Q94,"SF 21-27 (taotletav raha)")</f>
        <v>511500</v>
      </c>
      <c r="F14" s="10" t="s">
        <v>23</v>
      </c>
      <c r="G14" s="8"/>
      <c r="H14" s="8"/>
      <c r="I14" s="8"/>
      <c r="J14" s="8"/>
      <c r="K14" s="4"/>
      <c r="L14" s="4"/>
      <c r="M14" s="4"/>
    </row>
    <row r="15" spans="1:15" x14ac:dyDescent="0.25">
      <c r="A15" s="6"/>
      <c r="B15" s="6"/>
      <c r="C15" s="6"/>
      <c r="D15" s="6"/>
      <c r="E15" s="6"/>
      <c r="F15" s="6"/>
      <c r="G15" s="6"/>
      <c r="H15" s="6"/>
      <c r="I15" s="6"/>
    </row>
    <row r="16" spans="1:15" ht="15.75" thickBot="1" x14ac:dyDescent="0.3">
      <c r="A16" s="10" t="s">
        <v>24</v>
      </c>
      <c r="B16" s="6"/>
      <c r="C16" s="6"/>
      <c r="D16" s="6"/>
      <c r="E16" s="6"/>
      <c r="F16" s="6"/>
      <c r="G16" s="6"/>
      <c r="H16" s="6"/>
      <c r="I16" s="6"/>
    </row>
    <row r="17" spans="1:46" ht="29.1" customHeight="1" x14ac:dyDescent="0.25">
      <c r="A17" s="52" t="s">
        <v>25</v>
      </c>
      <c r="B17" s="593" t="s">
        <v>26</v>
      </c>
      <c r="C17" s="594"/>
      <c r="D17" s="594"/>
      <c r="E17" s="594"/>
      <c r="F17" s="594"/>
      <c r="G17" s="594"/>
      <c r="H17" s="594"/>
      <c r="I17" s="594"/>
      <c r="J17" s="52" t="s">
        <v>27</v>
      </c>
      <c r="K17" s="576" t="s">
        <v>28</v>
      </c>
      <c r="L17" s="577"/>
      <c r="M17" s="577"/>
      <c r="N17" s="578"/>
      <c r="O17" s="578"/>
      <c r="P17" s="578"/>
      <c r="Q17" s="578"/>
      <c r="R17" s="578"/>
      <c r="S17" s="579"/>
    </row>
    <row r="18" spans="1:46" x14ac:dyDescent="0.25">
      <c r="A18" s="53" t="s">
        <v>29</v>
      </c>
      <c r="B18" s="107" t="s">
        <v>30</v>
      </c>
      <c r="C18" s="108" t="s">
        <v>31</v>
      </c>
      <c r="D18" s="108" t="s">
        <v>32</v>
      </c>
      <c r="E18" s="108" t="s">
        <v>33</v>
      </c>
      <c r="F18" s="108" t="s">
        <v>34</v>
      </c>
      <c r="G18" s="108" t="s">
        <v>35</v>
      </c>
      <c r="H18" s="108" t="s">
        <v>36</v>
      </c>
      <c r="I18" s="203" t="s">
        <v>37</v>
      </c>
      <c r="J18" s="69"/>
      <c r="K18" s="3"/>
      <c r="L18" s="3"/>
      <c r="M18" s="3"/>
      <c r="S18" s="65"/>
    </row>
    <row r="19" spans="1:46" ht="210.75" thickBot="1" x14ac:dyDescent="0.3">
      <c r="A19" s="54" t="s">
        <v>38</v>
      </c>
      <c r="B19" s="288">
        <v>0</v>
      </c>
      <c r="C19" s="271">
        <v>0</v>
      </c>
      <c r="D19" s="271">
        <v>0</v>
      </c>
      <c r="E19" s="271"/>
      <c r="F19" s="271"/>
      <c r="G19" s="271"/>
      <c r="H19" s="271"/>
      <c r="I19" s="272">
        <v>10000</v>
      </c>
      <c r="J19" s="273" t="s">
        <v>39</v>
      </c>
      <c r="K19" s="580" t="s">
        <v>40</v>
      </c>
      <c r="L19" s="581"/>
      <c r="M19" s="581"/>
      <c r="N19" s="582"/>
      <c r="O19" s="582"/>
      <c r="P19" s="582"/>
      <c r="Q19" s="582"/>
      <c r="R19" s="582"/>
      <c r="S19" s="583"/>
    </row>
    <row r="20" spans="1:46" ht="29.1" customHeight="1" x14ac:dyDescent="0.25">
      <c r="A20" s="52" t="s">
        <v>41</v>
      </c>
      <c r="B20" s="595" t="s">
        <v>42</v>
      </c>
      <c r="C20" s="596"/>
      <c r="D20" s="596"/>
      <c r="E20" s="596"/>
      <c r="F20" s="596"/>
      <c r="G20" s="596"/>
      <c r="H20" s="596"/>
      <c r="I20" s="597"/>
      <c r="J20" s="71"/>
      <c r="K20" s="576" t="s">
        <v>43</v>
      </c>
      <c r="L20" s="577"/>
      <c r="M20" s="577"/>
      <c r="N20" s="578"/>
      <c r="O20" s="578"/>
      <c r="P20" s="578"/>
      <c r="Q20" s="578"/>
      <c r="R20" s="578"/>
      <c r="S20" s="579"/>
    </row>
    <row r="21" spans="1:46" x14ac:dyDescent="0.25">
      <c r="A21" s="53" t="s">
        <v>29</v>
      </c>
      <c r="B21" s="107" t="s">
        <v>30</v>
      </c>
      <c r="C21" s="108" t="s">
        <v>31</v>
      </c>
      <c r="D21" s="108" t="s">
        <v>32</v>
      </c>
      <c r="E21" s="108" t="s">
        <v>33</v>
      </c>
      <c r="F21" s="108" t="s">
        <v>34</v>
      </c>
      <c r="G21" s="108" t="s">
        <v>35</v>
      </c>
      <c r="H21" s="108" t="s">
        <v>36</v>
      </c>
      <c r="I21" s="203" t="s">
        <v>37</v>
      </c>
      <c r="J21" s="69"/>
      <c r="K21" s="3"/>
      <c r="L21" s="3"/>
      <c r="M21" s="3"/>
      <c r="S21" s="65"/>
    </row>
    <row r="22" spans="1:46" ht="60.75" thickBot="1" x14ac:dyDescent="0.3">
      <c r="A22" s="54" t="s">
        <v>38</v>
      </c>
      <c r="B22" s="288">
        <v>0</v>
      </c>
      <c r="C22" s="271">
        <v>4</v>
      </c>
      <c r="D22" s="271">
        <v>4</v>
      </c>
      <c r="E22" s="271"/>
      <c r="F22" s="271"/>
      <c r="G22" s="271"/>
      <c r="H22" s="271"/>
      <c r="I22" s="272">
        <v>5</v>
      </c>
      <c r="J22" s="273" t="s">
        <v>44</v>
      </c>
      <c r="K22" s="580" t="s">
        <v>45</v>
      </c>
      <c r="L22" s="581"/>
      <c r="M22" s="581"/>
      <c r="N22" s="582"/>
      <c r="O22" s="582"/>
      <c r="P22" s="582"/>
      <c r="Q22" s="582"/>
      <c r="R22" s="582"/>
      <c r="S22" s="583"/>
    </row>
    <row r="23" spans="1:46" ht="29.1" customHeight="1" x14ac:dyDescent="0.25">
      <c r="A23" s="52" t="s">
        <v>41</v>
      </c>
      <c r="B23" s="595" t="s">
        <v>46</v>
      </c>
      <c r="C23" s="596"/>
      <c r="D23" s="596"/>
      <c r="E23" s="596"/>
      <c r="F23" s="596"/>
      <c r="G23" s="596"/>
      <c r="H23" s="596"/>
      <c r="I23" s="597"/>
      <c r="J23" s="71"/>
      <c r="K23" s="576" t="s">
        <v>47</v>
      </c>
      <c r="L23" s="577"/>
      <c r="M23" s="577"/>
      <c r="N23" s="578"/>
      <c r="O23" s="578"/>
      <c r="P23" s="578"/>
      <c r="Q23" s="578"/>
      <c r="R23" s="578"/>
      <c r="S23" s="579"/>
    </row>
    <row r="24" spans="1:46" x14ac:dyDescent="0.25">
      <c r="A24" s="53" t="s">
        <v>29</v>
      </c>
      <c r="B24" s="107" t="s">
        <v>30</v>
      </c>
      <c r="C24" s="108" t="s">
        <v>31</v>
      </c>
      <c r="D24" s="108" t="s">
        <v>32</v>
      </c>
      <c r="E24" s="108" t="s">
        <v>33</v>
      </c>
      <c r="F24" s="108" t="s">
        <v>34</v>
      </c>
      <c r="G24" s="108" t="s">
        <v>35</v>
      </c>
      <c r="H24" s="108" t="s">
        <v>36</v>
      </c>
      <c r="I24" s="203" t="s">
        <v>37</v>
      </c>
      <c r="J24" s="69"/>
      <c r="K24" s="3"/>
      <c r="L24" s="3"/>
      <c r="M24" s="3"/>
      <c r="S24" s="65"/>
    </row>
    <row r="25" spans="1:46" ht="75.75" thickBot="1" x14ac:dyDescent="0.3">
      <c r="A25" s="54" t="s">
        <v>38</v>
      </c>
      <c r="B25" s="288">
        <v>0</v>
      </c>
      <c r="C25" s="271">
        <v>2</v>
      </c>
      <c r="D25" s="271">
        <v>2</v>
      </c>
      <c r="E25" s="271"/>
      <c r="F25" s="271"/>
      <c r="G25" s="271"/>
      <c r="H25" s="271"/>
      <c r="I25" s="272">
        <v>5</v>
      </c>
      <c r="J25" s="273" t="s">
        <v>48</v>
      </c>
      <c r="K25" s="580" t="s">
        <v>49</v>
      </c>
      <c r="L25" s="581"/>
      <c r="M25" s="581"/>
      <c r="N25" s="582"/>
      <c r="O25" s="582"/>
      <c r="P25" s="582"/>
      <c r="Q25" s="582"/>
      <c r="R25" s="582"/>
      <c r="S25" s="583"/>
    </row>
    <row r="26" spans="1:46" ht="75.75" thickBot="1" x14ac:dyDescent="0.3">
      <c r="A26" s="52" t="s">
        <v>50</v>
      </c>
      <c r="B26" s="595" t="s">
        <v>51</v>
      </c>
      <c r="C26" s="596"/>
      <c r="D26" s="596"/>
      <c r="E26" s="596"/>
      <c r="F26" s="596"/>
      <c r="G26" s="596"/>
      <c r="H26" s="596"/>
      <c r="I26" s="597"/>
      <c r="J26" s="468"/>
      <c r="K26" s="576" t="s">
        <v>52</v>
      </c>
      <c r="L26" s="577"/>
      <c r="M26" s="577"/>
      <c r="N26" s="578"/>
      <c r="O26" s="578"/>
      <c r="P26" s="578"/>
      <c r="Q26" s="578"/>
      <c r="R26" s="578"/>
      <c r="S26" s="579"/>
    </row>
    <row r="27" spans="1:46" ht="14.45" customHeight="1" x14ac:dyDescent="0.25">
      <c r="A27" s="53" t="s">
        <v>29</v>
      </c>
      <c r="B27" s="107" t="s">
        <v>30</v>
      </c>
      <c r="C27" s="108" t="s">
        <v>31</v>
      </c>
      <c r="D27" s="108" t="s">
        <v>32</v>
      </c>
      <c r="E27" s="108" t="s">
        <v>33</v>
      </c>
      <c r="F27" s="108" t="s">
        <v>34</v>
      </c>
      <c r="G27" s="108" t="s">
        <v>35</v>
      </c>
      <c r="H27" s="108" t="s">
        <v>36</v>
      </c>
      <c r="I27" s="203" t="s">
        <v>37</v>
      </c>
      <c r="J27" s="469"/>
      <c r="K27" s="470"/>
      <c r="L27" s="470"/>
      <c r="M27" s="470"/>
      <c r="N27" s="455"/>
      <c r="O27" s="455"/>
      <c r="P27" s="455"/>
      <c r="Q27" s="455"/>
      <c r="R27" s="455"/>
      <c r="S27" s="456"/>
    </row>
    <row r="28" spans="1:46" ht="15.75" thickBot="1" x14ac:dyDescent="0.3">
      <c r="A28" s="54" t="s">
        <v>38</v>
      </c>
      <c r="B28" s="288">
        <v>0</v>
      </c>
      <c r="C28" s="271"/>
      <c r="D28" s="271"/>
      <c r="E28" s="271"/>
      <c r="F28" s="271"/>
      <c r="G28" s="271"/>
      <c r="H28" s="271"/>
      <c r="I28" s="272">
        <v>90</v>
      </c>
      <c r="J28" s="471" t="s">
        <v>53</v>
      </c>
      <c r="K28" s="581" t="s">
        <v>54</v>
      </c>
      <c r="L28" s="581"/>
      <c r="M28" s="581"/>
      <c r="N28" s="582"/>
      <c r="O28" s="582"/>
      <c r="P28" s="582"/>
      <c r="Q28" s="582"/>
      <c r="R28" s="582"/>
      <c r="S28" s="583"/>
    </row>
    <row r="29" spans="1:46" x14ac:dyDescent="0.25">
      <c r="A29" s="3"/>
      <c r="B29" s="3"/>
    </row>
    <row r="31" spans="1:46" ht="15.75" thickBot="1" x14ac:dyDescent="0.3">
      <c r="C31" s="76"/>
      <c r="D31" s="76"/>
    </row>
    <row r="32" spans="1:46" ht="15.75" thickBot="1" x14ac:dyDescent="0.3">
      <c r="C32" s="76"/>
      <c r="D32" s="76"/>
      <c r="Y32" s="591" t="s">
        <v>55</v>
      </c>
      <c r="Z32" s="592"/>
      <c r="AA32" s="592"/>
      <c r="AB32" s="592"/>
      <c r="AC32" s="592"/>
      <c r="AD32" s="592"/>
      <c r="AE32" s="592"/>
      <c r="AF32" s="592"/>
      <c r="AG32" s="592"/>
      <c r="AH32" s="592"/>
      <c r="AI32" s="592"/>
      <c r="AJ32" s="592"/>
      <c r="AK32" s="592"/>
      <c r="AL32" s="592"/>
      <c r="AM32" s="592"/>
      <c r="AN32" s="578"/>
      <c r="AO32" s="578"/>
      <c r="AP32" s="579"/>
      <c r="AT32" s="34"/>
    </row>
    <row r="33" spans="1:47" ht="75.75" thickBot="1" x14ac:dyDescent="0.3">
      <c r="A33" s="324" t="s">
        <v>56</v>
      </c>
      <c r="B33" s="325" t="s">
        <v>57</v>
      </c>
      <c r="C33" s="325" t="s">
        <v>58</v>
      </c>
      <c r="D33" s="326" t="s">
        <v>59</v>
      </c>
      <c r="E33" s="326" t="s">
        <v>60</v>
      </c>
      <c r="F33" s="326" t="s">
        <v>61</v>
      </c>
      <c r="G33" s="326" t="s">
        <v>62</v>
      </c>
      <c r="H33" s="326" t="s">
        <v>63</v>
      </c>
      <c r="I33" s="326" t="s">
        <v>64</v>
      </c>
      <c r="J33" s="326" t="s">
        <v>65</v>
      </c>
      <c r="K33" s="327" t="s">
        <v>66</v>
      </c>
      <c r="L33" s="544" t="s">
        <v>67</v>
      </c>
      <c r="M33" s="327" t="s">
        <v>67</v>
      </c>
      <c r="N33" s="328" t="s">
        <v>68</v>
      </c>
      <c r="O33" s="326" t="s">
        <v>69</v>
      </c>
      <c r="P33" s="326" t="s">
        <v>70</v>
      </c>
      <c r="Q33" s="326" t="s">
        <v>71</v>
      </c>
      <c r="R33" s="329" t="s">
        <v>72</v>
      </c>
      <c r="S33" s="323">
        <v>2023</v>
      </c>
      <c r="T33" s="227">
        <v>2024</v>
      </c>
      <c r="U33" s="227">
        <v>2025</v>
      </c>
      <c r="V33" s="227">
        <v>2026</v>
      </c>
      <c r="W33" s="227">
        <v>2027</v>
      </c>
      <c r="X33" s="226">
        <v>2028</v>
      </c>
      <c r="Y33" s="587" t="s">
        <v>73</v>
      </c>
      <c r="Z33" s="588"/>
      <c r="AA33" s="589"/>
      <c r="AB33" s="590">
        <v>2024</v>
      </c>
      <c r="AC33" s="588"/>
      <c r="AD33" s="589"/>
      <c r="AE33" s="590">
        <v>2025</v>
      </c>
      <c r="AF33" s="588"/>
      <c r="AG33" s="589"/>
      <c r="AH33" s="590">
        <v>2026</v>
      </c>
      <c r="AI33" s="588"/>
      <c r="AJ33" s="589"/>
      <c r="AK33" s="590">
        <v>2027</v>
      </c>
      <c r="AL33" s="588"/>
      <c r="AM33" s="588"/>
      <c r="AN33" s="584">
        <v>2028</v>
      </c>
      <c r="AO33" s="585"/>
      <c r="AP33" s="586"/>
      <c r="AQ33" s="204" t="s">
        <v>74</v>
      </c>
      <c r="AR33" s="22" t="s">
        <v>75</v>
      </c>
      <c r="AS33" s="21" t="s">
        <v>76</v>
      </c>
      <c r="AT33" s="21" t="s">
        <v>77</v>
      </c>
      <c r="AU33" s="22" t="s">
        <v>78</v>
      </c>
    </row>
    <row r="34" spans="1:47" s="205" customFormat="1" ht="76.5" customHeight="1" thickBot="1" x14ac:dyDescent="0.3">
      <c r="A34" s="454" t="s">
        <v>79</v>
      </c>
      <c r="B34" s="330" t="s">
        <v>80</v>
      </c>
      <c r="C34" s="330" t="s">
        <v>81</v>
      </c>
      <c r="D34" s="330" t="s">
        <v>82</v>
      </c>
      <c r="E34" s="331" t="s">
        <v>83</v>
      </c>
      <c r="F34" s="331" t="s">
        <v>83</v>
      </c>
      <c r="G34" s="331" t="s">
        <v>84</v>
      </c>
      <c r="H34" s="330" t="s">
        <v>85</v>
      </c>
      <c r="I34" s="330" t="s">
        <v>86</v>
      </c>
      <c r="J34" s="330" t="s">
        <v>87</v>
      </c>
      <c r="K34" s="330" t="s">
        <v>88</v>
      </c>
      <c r="L34" s="545" t="s">
        <v>89</v>
      </c>
      <c r="M34" s="330" t="s">
        <v>89</v>
      </c>
      <c r="N34" s="332" t="s">
        <v>90</v>
      </c>
      <c r="O34" s="332" t="s">
        <v>91</v>
      </c>
      <c r="P34" s="333" t="s">
        <v>92</v>
      </c>
      <c r="Q34" s="331" t="s">
        <v>83</v>
      </c>
      <c r="R34" s="334"/>
      <c r="S34" s="573"/>
      <c r="T34" s="574"/>
      <c r="U34" s="574"/>
      <c r="V34" s="574"/>
      <c r="W34" s="574"/>
      <c r="X34" s="575"/>
      <c r="Y34" s="28" t="s">
        <v>93</v>
      </c>
      <c r="Z34" s="25" t="s">
        <v>94</v>
      </c>
      <c r="AA34" s="26" t="s">
        <v>95</v>
      </c>
      <c r="AB34" s="24" t="s">
        <v>93</v>
      </c>
      <c r="AC34" s="25" t="s">
        <v>94</v>
      </c>
      <c r="AD34" s="27" t="s">
        <v>95</v>
      </c>
      <c r="AE34" s="28" t="s">
        <v>93</v>
      </c>
      <c r="AF34" s="25" t="s">
        <v>94</v>
      </c>
      <c r="AG34" s="26" t="s">
        <v>95</v>
      </c>
      <c r="AH34" s="28" t="s">
        <v>93</v>
      </c>
      <c r="AI34" s="25" t="s">
        <v>94</v>
      </c>
      <c r="AJ34" s="26" t="s">
        <v>95</v>
      </c>
      <c r="AK34" s="28" t="s">
        <v>93</v>
      </c>
      <c r="AL34" s="25" t="s">
        <v>94</v>
      </c>
      <c r="AM34" s="27" t="s">
        <v>95</v>
      </c>
      <c r="AN34" s="28" t="s">
        <v>93</v>
      </c>
      <c r="AO34" s="25" t="s">
        <v>94</v>
      </c>
      <c r="AP34" s="27" t="s">
        <v>95</v>
      </c>
      <c r="AQ34" s="342" t="s">
        <v>96</v>
      </c>
      <c r="AR34" s="343" t="s">
        <v>83</v>
      </c>
      <c r="AS34" s="355" t="s">
        <v>97</v>
      </c>
      <c r="AT34" s="355" t="s">
        <v>98</v>
      </c>
      <c r="AU34" s="343" t="s">
        <v>99</v>
      </c>
    </row>
    <row r="35" spans="1:47" s="164" customFormat="1" ht="120" x14ac:dyDescent="0.25">
      <c r="A35" s="322" t="s">
        <v>100</v>
      </c>
      <c r="B35" s="228" t="s">
        <v>101</v>
      </c>
      <c r="C35" s="228" t="s">
        <v>102</v>
      </c>
      <c r="D35" s="229" t="s">
        <v>101</v>
      </c>
      <c r="E35" s="229" t="s">
        <v>103</v>
      </c>
      <c r="F35" s="229" t="s">
        <v>104</v>
      </c>
      <c r="G35" s="229" t="s">
        <v>105</v>
      </c>
      <c r="H35" s="229" t="s">
        <v>106</v>
      </c>
      <c r="I35" s="229" t="s">
        <v>107</v>
      </c>
      <c r="J35" s="228" t="s">
        <v>531</v>
      </c>
      <c r="K35" s="229" t="s">
        <v>109</v>
      </c>
      <c r="L35" s="546"/>
      <c r="M35" s="229"/>
      <c r="N35" s="229"/>
      <c r="O35" s="229"/>
      <c r="P35" s="229" t="s">
        <v>110</v>
      </c>
      <c r="Q35" s="229" t="s">
        <v>111</v>
      </c>
      <c r="R35" s="274">
        <f t="shared" ref="R35:R94" si="0">SUM(S35:X35)</f>
        <v>3101239</v>
      </c>
      <c r="S35" s="283">
        <f>SUM(Y35:AA35)</f>
        <v>522456</v>
      </c>
      <c r="T35" s="282">
        <f>SUM(AB35:AD35)</f>
        <v>1465583</v>
      </c>
      <c r="U35" s="282">
        <f>SUM(AE35:AG35)</f>
        <v>1113200</v>
      </c>
      <c r="V35" s="282">
        <f>SUM(AH35:AJ35)</f>
        <v>0</v>
      </c>
      <c r="W35" s="282">
        <f>SUM(AK35:AM35)</f>
        <v>0</v>
      </c>
      <c r="X35" s="284">
        <f>SUM(AN35:AP35)</f>
        <v>0</v>
      </c>
      <c r="Y35" s="235">
        <v>0</v>
      </c>
      <c r="Z35" s="236">
        <v>243900</v>
      </c>
      <c r="AA35" s="237">
        <v>278556</v>
      </c>
      <c r="AB35" s="238"/>
      <c r="AC35" s="236">
        <v>817483</v>
      </c>
      <c r="AD35" s="236">
        <v>648100</v>
      </c>
      <c r="AE35" s="235"/>
      <c r="AF35" s="236">
        <v>337000</v>
      </c>
      <c r="AG35" s="237">
        <v>776200</v>
      </c>
      <c r="AH35" s="235"/>
      <c r="AI35" s="236"/>
      <c r="AJ35" s="237"/>
      <c r="AK35" s="235"/>
      <c r="AL35" s="236"/>
      <c r="AM35" s="236"/>
      <c r="AN35" s="335"/>
      <c r="AO35" s="336"/>
      <c r="AP35" s="337"/>
      <c r="AQ35" s="246"/>
      <c r="AR35" s="239"/>
      <c r="AS35" s="387"/>
      <c r="AT35" s="387"/>
      <c r="AU35" s="387"/>
    </row>
    <row r="36" spans="1:47" s="206" customFormat="1" ht="105" x14ac:dyDescent="0.25">
      <c r="A36" s="322" t="s">
        <v>100</v>
      </c>
      <c r="B36" s="228" t="s">
        <v>112</v>
      </c>
      <c r="C36" s="228" t="s">
        <v>112</v>
      </c>
      <c r="D36" s="229" t="s">
        <v>113</v>
      </c>
      <c r="E36" s="229" t="s">
        <v>103</v>
      </c>
      <c r="F36" s="229" t="s">
        <v>104</v>
      </c>
      <c r="G36" s="229" t="s">
        <v>105</v>
      </c>
      <c r="H36" s="229" t="s">
        <v>114</v>
      </c>
      <c r="I36" s="229" t="s">
        <v>115</v>
      </c>
      <c r="J36" s="228" t="s">
        <v>116</v>
      </c>
      <c r="K36" s="229" t="s">
        <v>117</v>
      </c>
      <c r="L36" s="546"/>
      <c r="M36" s="229"/>
      <c r="N36" s="229"/>
      <c r="O36" s="229"/>
      <c r="P36" s="229" t="s">
        <v>118</v>
      </c>
      <c r="Q36" s="229" t="s">
        <v>119</v>
      </c>
      <c r="R36" s="274">
        <f t="shared" si="0"/>
        <v>98000</v>
      </c>
      <c r="S36" s="275">
        <f>SUM(Y36:AA36)</f>
        <v>98000</v>
      </c>
      <c r="T36" s="285">
        <f>SUM(AB36:AD36)</f>
        <v>0</v>
      </c>
      <c r="U36" s="285">
        <f>SUM(AE36:AG36)</f>
        <v>0</v>
      </c>
      <c r="V36" s="285">
        <f>SUM(AH36:AJ36)</f>
        <v>0</v>
      </c>
      <c r="W36" s="286">
        <f>SUM(AK36:AM36)</f>
        <v>0</v>
      </c>
      <c r="X36" s="287">
        <f t="shared" ref="X36:X94" si="1">SUM(AN36:AP36)</f>
        <v>0</v>
      </c>
      <c r="Y36" s="235"/>
      <c r="Z36" s="236"/>
      <c r="AA36" s="237">
        <v>98000</v>
      </c>
      <c r="AB36" s="238"/>
      <c r="AC36" s="236"/>
      <c r="AD36" s="236"/>
      <c r="AE36" s="235"/>
      <c r="AF36" s="236"/>
      <c r="AG36" s="237"/>
      <c r="AH36" s="235"/>
      <c r="AI36" s="236"/>
      <c r="AJ36" s="237"/>
      <c r="AK36" s="235"/>
      <c r="AL36" s="236"/>
      <c r="AM36" s="236"/>
      <c r="AN36" s="241"/>
      <c r="AO36" s="242"/>
      <c r="AP36" s="243"/>
      <c r="AQ36" s="246"/>
      <c r="AR36" s="239"/>
      <c r="AS36" s="239"/>
      <c r="AT36" s="388"/>
      <c r="AU36" s="388"/>
    </row>
    <row r="37" spans="1:47" s="206" customFormat="1" ht="15.75" x14ac:dyDescent="0.25">
      <c r="A37" s="322" t="s">
        <v>100</v>
      </c>
      <c r="B37" s="537" t="s">
        <v>112</v>
      </c>
      <c r="C37" s="537" t="s">
        <v>112</v>
      </c>
      <c r="D37" s="538" t="s">
        <v>113</v>
      </c>
      <c r="E37" s="538" t="s">
        <v>103</v>
      </c>
      <c r="F37" s="538" t="s">
        <v>104</v>
      </c>
      <c r="G37" s="538" t="s">
        <v>120</v>
      </c>
      <c r="H37" s="538" t="s">
        <v>114</v>
      </c>
      <c r="I37" s="538" t="s">
        <v>115</v>
      </c>
      <c r="J37" s="539" t="s">
        <v>532</v>
      </c>
      <c r="K37" s="538" t="s">
        <v>122</v>
      </c>
      <c r="L37" s="547" t="s">
        <v>123</v>
      </c>
      <c r="M37" s="538"/>
      <c r="N37" s="538" t="s">
        <v>124</v>
      </c>
      <c r="O37" s="538"/>
      <c r="P37" s="538" t="s">
        <v>110</v>
      </c>
      <c r="Q37" s="538" t="s">
        <v>125</v>
      </c>
      <c r="R37" s="274">
        <f t="shared" si="0"/>
        <v>500000</v>
      </c>
      <c r="S37" s="275">
        <f t="shared" ref="S37:S94" si="2">SUM(Y37:AA37)</f>
        <v>0</v>
      </c>
      <c r="T37" s="285">
        <f t="shared" ref="T37:T94" si="3">SUM(AB37:AD37)</f>
        <v>500000</v>
      </c>
      <c r="U37" s="285">
        <f t="shared" ref="U37:U94" si="4">SUM(AE37:AG37)</f>
        <v>0</v>
      </c>
      <c r="V37" s="285">
        <f t="shared" ref="V37:V94" si="5">SUM(AH37:AJ37)</f>
        <v>0</v>
      </c>
      <c r="W37" s="286">
        <f t="shared" ref="W37:W94" si="6">SUM(AK37:AM37)</f>
        <v>0</v>
      </c>
      <c r="X37" s="287">
        <f t="shared" si="1"/>
        <v>0</v>
      </c>
      <c r="Y37" s="235"/>
      <c r="Z37" s="236"/>
      <c r="AA37" s="237"/>
      <c r="AB37" s="238">
        <v>500000</v>
      </c>
      <c r="AC37" s="236"/>
      <c r="AD37" s="236"/>
      <c r="AE37" s="235"/>
      <c r="AF37" s="236"/>
      <c r="AG37" s="237"/>
      <c r="AH37" s="235"/>
      <c r="AI37" s="236"/>
      <c r="AJ37" s="237"/>
      <c r="AK37" s="235"/>
      <c r="AL37" s="236"/>
      <c r="AM37" s="236"/>
      <c r="AN37" s="241"/>
      <c r="AO37" s="242"/>
      <c r="AP37" s="243"/>
      <c r="AQ37" s="540" t="s">
        <v>126</v>
      </c>
      <c r="AR37" s="541" t="s">
        <v>127</v>
      </c>
      <c r="AS37" s="541" t="s">
        <v>128</v>
      </c>
      <c r="AT37" s="542"/>
      <c r="AU37" s="542"/>
    </row>
    <row r="38" spans="1:47" s="206" customFormat="1" ht="105" x14ac:dyDescent="0.25">
      <c r="A38" s="322" t="s">
        <v>100</v>
      </c>
      <c r="B38" s="228" t="s">
        <v>112</v>
      </c>
      <c r="C38" s="228" t="s">
        <v>112</v>
      </c>
      <c r="D38" s="229" t="s">
        <v>113</v>
      </c>
      <c r="E38" s="229" t="s">
        <v>103</v>
      </c>
      <c r="F38" s="229" t="s">
        <v>104</v>
      </c>
      <c r="G38" s="229" t="s">
        <v>120</v>
      </c>
      <c r="H38" s="229" t="s">
        <v>114</v>
      </c>
      <c r="I38" s="229" t="s">
        <v>115</v>
      </c>
      <c r="J38" s="380" t="s">
        <v>121</v>
      </c>
      <c r="K38" s="229" t="s">
        <v>129</v>
      </c>
      <c r="L38" s="546"/>
      <c r="M38" s="229"/>
      <c r="N38" s="229"/>
      <c r="O38" s="229"/>
      <c r="P38" s="229" t="s">
        <v>130</v>
      </c>
      <c r="Q38" s="229" t="s">
        <v>131</v>
      </c>
      <c r="R38" s="274">
        <f t="shared" si="0"/>
        <v>700000</v>
      </c>
      <c r="S38" s="275">
        <f t="shared" si="2"/>
        <v>400000</v>
      </c>
      <c r="T38" s="285">
        <f t="shared" si="3"/>
        <v>300000</v>
      </c>
      <c r="U38" s="285">
        <f t="shared" si="4"/>
        <v>0</v>
      </c>
      <c r="V38" s="285">
        <f t="shared" si="5"/>
        <v>0</v>
      </c>
      <c r="W38" s="286">
        <f t="shared" si="6"/>
        <v>0</v>
      </c>
      <c r="X38" s="287">
        <f t="shared" si="1"/>
        <v>0</v>
      </c>
      <c r="Y38" s="235">
        <v>400000</v>
      </c>
      <c r="Z38" s="236"/>
      <c r="AA38" s="237"/>
      <c r="AB38" s="238">
        <v>300000</v>
      </c>
      <c r="AC38" s="236"/>
      <c r="AD38" s="236"/>
      <c r="AE38" s="235"/>
      <c r="AF38" s="236"/>
      <c r="AG38" s="237"/>
      <c r="AH38" s="235"/>
      <c r="AI38" s="236"/>
      <c r="AJ38" s="237"/>
      <c r="AK38" s="235"/>
      <c r="AL38" s="236"/>
      <c r="AM38" s="236"/>
      <c r="AN38" s="241"/>
      <c r="AO38" s="242"/>
      <c r="AP38" s="243"/>
      <c r="AQ38" s="246"/>
      <c r="AR38" s="239"/>
      <c r="AS38" s="239"/>
      <c r="AT38" s="388"/>
      <c r="AU38" s="388"/>
    </row>
    <row r="39" spans="1:47" s="206" customFormat="1" ht="150" x14ac:dyDescent="0.25">
      <c r="A39" s="322" t="s">
        <v>100</v>
      </c>
      <c r="B39" s="228" t="s">
        <v>112</v>
      </c>
      <c r="C39" s="228" t="s">
        <v>112</v>
      </c>
      <c r="D39" s="229" t="s">
        <v>112</v>
      </c>
      <c r="E39" s="229" t="s">
        <v>103</v>
      </c>
      <c r="F39" s="229" t="s">
        <v>104</v>
      </c>
      <c r="G39" s="230" t="s">
        <v>120</v>
      </c>
      <c r="H39" s="229" t="s">
        <v>132</v>
      </c>
      <c r="I39" s="229" t="s">
        <v>133</v>
      </c>
      <c r="J39" s="228" t="s">
        <v>134</v>
      </c>
      <c r="K39" s="229" t="s">
        <v>135</v>
      </c>
      <c r="L39" s="546"/>
      <c r="M39" s="229"/>
      <c r="N39" s="229"/>
      <c r="O39" s="229"/>
      <c r="P39" s="229" t="s">
        <v>110</v>
      </c>
      <c r="Q39" s="229" t="s">
        <v>18</v>
      </c>
      <c r="R39" s="274">
        <f t="shared" si="0"/>
        <v>1332596.21</v>
      </c>
      <c r="S39" s="275">
        <f t="shared" si="2"/>
        <v>242819.21000000002</v>
      </c>
      <c r="T39" s="285">
        <f>SUM(AB39:AD39)</f>
        <v>760000</v>
      </c>
      <c r="U39" s="285">
        <f t="shared" si="4"/>
        <v>329777</v>
      </c>
      <c r="V39" s="285">
        <f t="shared" si="5"/>
        <v>0</v>
      </c>
      <c r="W39" s="286">
        <f t="shared" si="6"/>
        <v>0</v>
      </c>
      <c r="X39" s="287">
        <f t="shared" si="1"/>
        <v>0</v>
      </c>
      <c r="Y39" s="235">
        <v>154660</v>
      </c>
      <c r="Z39" s="236">
        <v>88159.21</v>
      </c>
      <c r="AA39" s="237"/>
      <c r="AB39" s="238">
        <v>500000</v>
      </c>
      <c r="AC39" s="236">
        <v>120000</v>
      </c>
      <c r="AD39" s="236">
        <v>140000</v>
      </c>
      <c r="AE39" s="235">
        <v>242000</v>
      </c>
      <c r="AF39" s="236">
        <v>40000</v>
      </c>
      <c r="AG39" s="237">
        <v>47777</v>
      </c>
      <c r="AH39" s="235"/>
      <c r="AI39" s="245"/>
      <c r="AJ39" s="237"/>
      <c r="AK39" s="235"/>
      <c r="AL39" s="236"/>
      <c r="AM39" s="236"/>
      <c r="AN39" s="241"/>
      <c r="AO39" s="242"/>
      <c r="AP39" s="243"/>
      <c r="AQ39" s="246"/>
      <c r="AR39" s="239"/>
      <c r="AS39" s="239"/>
      <c r="AT39" s="388"/>
      <c r="AU39" s="388"/>
    </row>
    <row r="40" spans="1:47" s="164" customFormat="1" ht="135" x14ac:dyDescent="0.25">
      <c r="A40" s="322" t="s">
        <v>100</v>
      </c>
      <c r="B40" s="228" t="s">
        <v>112</v>
      </c>
      <c r="C40" s="228" t="s">
        <v>112</v>
      </c>
      <c r="D40" s="229" t="s">
        <v>112</v>
      </c>
      <c r="E40" s="229" t="s">
        <v>103</v>
      </c>
      <c r="F40" s="229" t="s">
        <v>104</v>
      </c>
      <c r="G40" s="230" t="s">
        <v>120</v>
      </c>
      <c r="H40" s="229" t="s">
        <v>132</v>
      </c>
      <c r="I40" s="229" t="s">
        <v>136</v>
      </c>
      <c r="J40" s="228" t="s">
        <v>137</v>
      </c>
      <c r="K40" s="229" t="s">
        <v>138</v>
      </c>
      <c r="L40" s="546"/>
      <c r="M40" s="229"/>
      <c r="N40" s="229"/>
      <c r="O40" s="229"/>
      <c r="P40" s="229" t="s">
        <v>110</v>
      </c>
      <c r="Q40" s="229" t="s">
        <v>111</v>
      </c>
      <c r="R40" s="274">
        <f t="shared" si="0"/>
        <v>310000</v>
      </c>
      <c r="S40" s="275">
        <f t="shared" si="2"/>
        <v>310000</v>
      </c>
      <c r="T40" s="285">
        <f t="shared" si="3"/>
        <v>0</v>
      </c>
      <c r="U40" s="285">
        <f t="shared" si="4"/>
        <v>0</v>
      </c>
      <c r="V40" s="285">
        <f t="shared" si="5"/>
        <v>0</v>
      </c>
      <c r="W40" s="286">
        <f t="shared" si="6"/>
        <v>0</v>
      </c>
      <c r="X40" s="287">
        <f t="shared" si="1"/>
        <v>0</v>
      </c>
      <c r="Y40" s="235">
        <v>250000</v>
      </c>
      <c r="Z40" s="236">
        <v>60000</v>
      </c>
      <c r="AA40" s="237"/>
      <c r="AB40" s="238"/>
      <c r="AC40" s="236"/>
      <c r="AD40" s="236"/>
      <c r="AE40" s="235"/>
      <c r="AF40" s="236"/>
      <c r="AG40" s="237"/>
      <c r="AH40" s="235"/>
      <c r="AI40" s="236"/>
      <c r="AJ40" s="237"/>
      <c r="AK40" s="235"/>
      <c r="AL40" s="236"/>
      <c r="AM40" s="236"/>
      <c r="AN40" s="241"/>
      <c r="AO40" s="242"/>
      <c r="AP40" s="243"/>
      <c r="AQ40" s="246"/>
      <c r="AR40" s="239"/>
      <c r="AS40" s="239"/>
      <c r="AT40" s="388"/>
      <c r="AU40" s="388"/>
    </row>
    <row r="41" spans="1:47" s="206" customFormat="1" ht="105" x14ac:dyDescent="0.25">
      <c r="A41" s="322" t="s">
        <v>100</v>
      </c>
      <c r="B41" s="228" t="s">
        <v>101</v>
      </c>
      <c r="C41" s="228" t="s">
        <v>101</v>
      </c>
      <c r="D41" s="229" t="s">
        <v>101</v>
      </c>
      <c r="E41" s="229" t="s">
        <v>103</v>
      </c>
      <c r="F41" s="229" t="s">
        <v>139</v>
      </c>
      <c r="G41" s="230" t="s">
        <v>120</v>
      </c>
      <c r="H41" s="229" t="s">
        <v>140</v>
      </c>
      <c r="I41" s="229" t="s">
        <v>141</v>
      </c>
      <c r="J41" s="228" t="s">
        <v>142</v>
      </c>
      <c r="K41" s="229" t="s">
        <v>143</v>
      </c>
      <c r="L41" s="546"/>
      <c r="M41" s="229"/>
      <c r="N41" s="229"/>
      <c r="O41" s="229"/>
      <c r="P41" s="229" t="s">
        <v>110</v>
      </c>
      <c r="Q41" s="229" t="s">
        <v>111</v>
      </c>
      <c r="R41" s="274">
        <f t="shared" si="0"/>
        <v>770000</v>
      </c>
      <c r="S41" s="275">
        <f t="shared" si="2"/>
        <v>0</v>
      </c>
      <c r="T41" s="285">
        <f t="shared" si="3"/>
        <v>0</v>
      </c>
      <c r="U41" s="285">
        <f t="shared" si="4"/>
        <v>500000</v>
      </c>
      <c r="V41" s="285">
        <f t="shared" si="5"/>
        <v>270000</v>
      </c>
      <c r="W41" s="286">
        <f t="shared" si="6"/>
        <v>0</v>
      </c>
      <c r="X41" s="287">
        <f t="shared" si="1"/>
        <v>0</v>
      </c>
      <c r="Y41" s="235"/>
      <c r="Z41" s="236"/>
      <c r="AA41" s="237"/>
      <c r="AB41" s="238"/>
      <c r="AC41" s="236"/>
      <c r="AD41" s="236"/>
      <c r="AE41" s="235">
        <v>500000</v>
      </c>
      <c r="AF41" s="236"/>
      <c r="AG41" s="237"/>
      <c r="AH41" s="235">
        <v>270000</v>
      </c>
      <c r="AI41" s="236"/>
      <c r="AJ41" s="237"/>
      <c r="AK41" s="235"/>
      <c r="AL41" s="236"/>
      <c r="AM41" s="236"/>
      <c r="AN41" s="241"/>
      <c r="AO41" s="242"/>
      <c r="AP41" s="243"/>
      <c r="AQ41" s="246"/>
      <c r="AR41" s="239"/>
      <c r="AS41" s="239"/>
      <c r="AT41" s="388"/>
      <c r="AU41" s="388"/>
    </row>
    <row r="42" spans="1:47" s="206" customFormat="1" ht="105" x14ac:dyDescent="0.25">
      <c r="A42" s="322" t="s">
        <v>100</v>
      </c>
      <c r="B42" s="228" t="s">
        <v>112</v>
      </c>
      <c r="C42" s="228" t="s">
        <v>112</v>
      </c>
      <c r="D42" s="229" t="s">
        <v>101</v>
      </c>
      <c r="E42" s="229" t="s">
        <v>103</v>
      </c>
      <c r="F42" s="229" t="s">
        <v>139</v>
      </c>
      <c r="G42" s="230" t="s">
        <v>120</v>
      </c>
      <c r="H42" s="229" t="s">
        <v>140</v>
      </c>
      <c r="I42" s="229" t="s">
        <v>144</v>
      </c>
      <c r="J42" s="380" t="s">
        <v>145</v>
      </c>
      <c r="K42" s="229" t="s">
        <v>146</v>
      </c>
      <c r="L42" s="546"/>
      <c r="M42" s="229"/>
      <c r="N42" s="229"/>
      <c r="O42" s="229"/>
      <c r="P42" s="229" t="s">
        <v>130</v>
      </c>
      <c r="Q42" s="229" t="s">
        <v>131</v>
      </c>
      <c r="R42" s="274">
        <f t="shared" si="0"/>
        <v>1032000</v>
      </c>
      <c r="S42" s="275">
        <f t="shared" si="2"/>
        <v>632000</v>
      </c>
      <c r="T42" s="285">
        <f t="shared" si="3"/>
        <v>400000</v>
      </c>
      <c r="U42" s="285">
        <f t="shared" si="4"/>
        <v>0</v>
      </c>
      <c r="V42" s="285">
        <f t="shared" si="5"/>
        <v>0</v>
      </c>
      <c r="W42" s="286">
        <f t="shared" si="6"/>
        <v>0</v>
      </c>
      <c r="X42" s="287">
        <f t="shared" si="1"/>
        <v>0</v>
      </c>
      <c r="Y42" s="235">
        <v>632000</v>
      </c>
      <c r="Z42" s="236"/>
      <c r="AA42" s="237"/>
      <c r="AB42" s="238">
        <v>400000</v>
      </c>
      <c r="AC42" s="236"/>
      <c r="AD42" s="236"/>
      <c r="AE42" s="235"/>
      <c r="AF42" s="236"/>
      <c r="AG42" s="237"/>
      <c r="AH42" s="235"/>
      <c r="AI42" s="236"/>
      <c r="AJ42" s="237"/>
      <c r="AK42" s="235"/>
      <c r="AL42" s="236"/>
      <c r="AM42" s="236"/>
      <c r="AN42" s="241"/>
      <c r="AO42" s="242"/>
      <c r="AP42" s="243"/>
      <c r="AQ42" s="246"/>
      <c r="AR42" s="239"/>
      <c r="AS42" s="239"/>
      <c r="AT42" s="388"/>
      <c r="AU42" s="388"/>
    </row>
    <row r="43" spans="1:47" s="206" customFormat="1" ht="105" x14ac:dyDescent="0.25">
      <c r="A43" s="322" t="s">
        <v>100</v>
      </c>
      <c r="B43" s="228" t="s">
        <v>112</v>
      </c>
      <c r="C43" s="228" t="s">
        <v>112</v>
      </c>
      <c r="D43" s="229" t="s">
        <v>147</v>
      </c>
      <c r="E43" s="229" t="s">
        <v>103</v>
      </c>
      <c r="F43" s="229" t="s">
        <v>139</v>
      </c>
      <c r="G43" s="230" t="s">
        <v>120</v>
      </c>
      <c r="H43" s="229" t="s">
        <v>148</v>
      </c>
      <c r="I43" s="229" t="s">
        <v>149</v>
      </c>
      <c r="J43" s="228" t="s">
        <v>150</v>
      </c>
      <c r="K43" s="229" t="s">
        <v>151</v>
      </c>
      <c r="L43" s="546"/>
      <c r="M43" s="229"/>
      <c r="N43" s="229"/>
      <c r="O43" s="229"/>
      <c r="P43" s="229" t="s">
        <v>110</v>
      </c>
      <c r="Q43" s="229" t="s">
        <v>131</v>
      </c>
      <c r="R43" s="274">
        <f t="shared" si="0"/>
        <v>79950</v>
      </c>
      <c r="S43" s="275">
        <f t="shared" si="2"/>
        <v>79950</v>
      </c>
      <c r="T43" s="285">
        <f t="shared" si="3"/>
        <v>0</v>
      </c>
      <c r="U43" s="285">
        <f t="shared" si="4"/>
        <v>0</v>
      </c>
      <c r="V43" s="285">
        <f t="shared" si="5"/>
        <v>0</v>
      </c>
      <c r="W43" s="286">
        <f t="shared" si="6"/>
        <v>0</v>
      </c>
      <c r="X43" s="287">
        <f t="shared" si="1"/>
        <v>0</v>
      </c>
      <c r="Y43" s="235">
        <v>79950</v>
      </c>
      <c r="Z43" s="236"/>
      <c r="AA43" s="237"/>
      <c r="AB43" s="238"/>
      <c r="AC43" s="236"/>
      <c r="AD43" s="236"/>
      <c r="AE43" s="235"/>
      <c r="AF43" s="236"/>
      <c r="AG43" s="237"/>
      <c r="AH43" s="235"/>
      <c r="AI43" s="236"/>
      <c r="AJ43" s="237"/>
      <c r="AK43" s="235"/>
      <c r="AL43" s="236"/>
      <c r="AM43" s="236"/>
      <c r="AN43" s="241"/>
      <c r="AO43" s="242"/>
      <c r="AP43" s="243"/>
      <c r="AQ43" s="246"/>
      <c r="AR43" s="239"/>
      <c r="AS43" s="239"/>
      <c r="AT43" s="388"/>
      <c r="AU43" s="388"/>
    </row>
    <row r="44" spans="1:47" s="206" customFormat="1" ht="15.75" x14ac:dyDescent="0.25">
      <c r="A44" s="322" t="s">
        <v>100</v>
      </c>
      <c r="B44" s="537" t="s">
        <v>112</v>
      </c>
      <c r="C44" s="537" t="s">
        <v>112</v>
      </c>
      <c r="D44" s="538" t="s">
        <v>101</v>
      </c>
      <c r="E44" s="538" t="s">
        <v>103</v>
      </c>
      <c r="F44" s="538" t="s">
        <v>104</v>
      </c>
      <c r="G44" s="543" t="s">
        <v>120</v>
      </c>
      <c r="H44" s="538" t="s">
        <v>140</v>
      </c>
      <c r="I44" s="538" t="s">
        <v>152</v>
      </c>
      <c r="J44" s="539" t="s">
        <v>153</v>
      </c>
      <c r="K44" s="538" t="s">
        <v>154</v>
      </c>
      <c r="L44" s="547" t="s">
        <v>123</v>
      </c>
      <c r="M44" s="538"/>
      <c r="N44" s="538" t="s">
        <v>155</v>
      </c>
      <c r="O44" s="538"/>
      <c r="P44" s="538" t="s">
        <v>110</v>
      </c>
      <c r="Q44" s="538" t="s">
        <v>125</v>
      </c>
      <c r="R44" s="274">
        <f t="shared" si="0"/>
        <v>550000</v>
      </c>
      <c r="S44" s="275">
        <f t="shared" si="2"/>
        <v>0</v>
      </c>
      <c r="T44" s="285">
        <f t="shared" si="3"/>
        <v>0</v>
      </c>
      <c r="U44" s="285">
        <f t="shared" si="4"/>
        <v>200000</v>
      </c>
      <c r="V44" s="285">
        <f t="shared" si="5"/>
        <v>250000</v>
      </c>
      <c r="W44" s="286">
        <f t="shared" si="6"/>
        <v>100000</v>
      </c>
      <c r="X44" s="287">
        <f t="shared" si="1"/>
        <v>0</v>
      </c>
      <c r="Y44" s="235"/>
      <c r="Z44" s="236"/>
      <c r="AA44" s="237"/>
      <c r="AB44" s="553">
        <v>0</v>
      </c>
      <c r="AC44" s="236"/>
      <c r="AD44" s="236"/>
      <c r="AE44" s="565">
        <v>200000</v>
      </c>
      <c r="AF44" s="236"/>
      <c r="AG44" s="237"/>
      <c r="AH44" s="565">
        <v>250000</v>
      </c>
      <c r="AI44" s="236"/>
      <c r="AJ44" s="237"/>
      <c r="AK44" s="235">
        <v>100000</v>
      </c>
      <c r="AL44" s="236"/>
      <c r="AM44" s="236"/>
      <c r="AN44" s="241"/>
      <c r="AO44" s="242"/>
      <c r="AP44" s="243"/>
      <c r="AQ44" s="540" t="s">
        <v>156</v>
      </c>
      <c r="AR44" s="541" t="s">
        <v>157</v>
      </c>
      <c r="AS44" s="541" t="s">
        <v>158</v>
      </c>
      <c r="AT44" s="542"/>
      <c r="AU44" s="542"/>
    </row>
    <row r="45" spans="1:47" s="206" customFormat="1" ht="15.75" x14ac:dyDescent="0.25">
      <c r="A45" s="322" t="s">
        <v>100</v>
      </c>
      <c r="B45" s="537" t="s">
        <v>101</v>
      </c>
      <c r="C45" s="537" t="s">
        <v>101</v>
      </c>
      <c r="D45" s="538" t="s">
        <v>101</v>
      </c>
      <c r="E45" s="538" t="s">
        <v>103</v>
      </c>
      <c r="F45" s="538" t="s">
        <v>139</v>
      </c>
      <c r="G45" s="543" t="s">
        <v>105</v>
      </c>
      <c r="H45" s="538" t="s">
        <v>159</v>
      </c>
      <c r="I45" s="538" t="s">
        <v>160</v>
      </c>
      <c r="J45" s="539" t="s">
        <v>161</v>
      </c>
      <c r="K45" s="538" t="s">
        <v>162</v>
      </c>
      <c r="L45" s="547" t="s">
        <v>163</v>
      </c>
      <c r="M45" s="538"/>
      <c r="N45" s="538" t="s">
        <v>164</v>
      </c>
      <c r="O45" s="538"/>
      <c r="P45" s="538" t="s">
        <v>110</v>
      </c>
      <c r="Q45" s="538" t="s">
        <v>125</v>
      </c>
      <c r="R45" s="274">
        <f t="shared" si="0"/>
        <v>131600</v>
      </c>
      <c r="S45" s="275">
        <f t="shared" si="2"/>
        <v>0</v>
      </c>
      <c r="T45" s="285">
        <f t="shared" si="3"/>
        <v>39500</v>
      </c>
      <c r="U45" s="285">
        <f t="shared" si="4"/>
        <v>92100</v>
      </c>
      <c r="V45" s="285">
        <f t="shared" si="5"/>
        <v>0</v>
      </c>
      <c r="W45" s="286">
        <f t="shared" si="6"/>
        <v>0</v>
      </c>
      <c r="X45" s="287">
        <f t="shared" si="1"/>
        <v>0</v>
      </c>
      <c r="Y45" s="235"/>
      <c r="Z45" s="236"/>
      <c r="AA45" s="237"/>
      <c r="AB45" s="238">
        <v>39500</v>
      </c>
      <c r="AC45" s="236"/>
      <c r="AD45" s="236"/>
      <c r="AE45" s="235">
        <v>92100</v>
      </c>
      <c r="AF45" s="236"/>
      <c r="AG45" s="237"/>
      <c r="AH45" s="235"/>
      <c r="AI45" s="236"/>
      <c r="AJ45" s="237"/>
      <c r="AK45" s="235"/>
      <c r="AL45" s="236"/>
      <c r="AM45" s="236"/>
      <c r="AN45" s="241"/>
      <c r="AO45" s="242"/>
      <c r="AP45" s="243"/>
      <c r="AQ45" s="540" t="s">
        <v>165</v>
      </c>
      <c r="AR45" s="541" t="s">
        <v>157</v>
      </c>
      <c r="AS45" s="541" t="s">
        <v>166</v>
      </c>
      <c r="AT45" s="542"/>
      <c r="AU45" s="542"/>
    </row>
    <row r="46" spans="1:47" s="164" customFormat="1" ht="300" x14ac:dyDescent="0.25">
      <c r="A46" s="322" t="s">
        <v>100</v>
      </c>
      <c r="B46" s="228" t="s">
        <v>167</v>
      </c>
      <c r="C46" s="228" t="s">
        <v>167</v>
      </c>
      <c r="D46" s="229" t="s">
        <v>167</v>
      </c>
      <c r="E46" s="229" t="s">
        <v>103</v>
      </c>
      <c r="F46" s="229" t="s">
        <v>168</v>
      </c>
      <c r="G46" s="230" t="s">
        <v>120</v>
      </c>
      <c r="H46" s="229" t="s">
        <v>140</v>
      </c>
      <c r="I46" s="229" t="s">
        <v>169</v>
      </c>
      <c r="J46" s="228" t="s">
        <v>170</v>
      </c>
      <c r="K46" s="229" t="s">
        <v>171</v>
      </c>
      <c r="L46" s="546"/>
      <c r="M46" s="229"/>
      <c r="N46" s="229"/>
      <c r="O46" s="229"/>
      <c r="P46" s="229" t="s">
        <v>110</v>
      </c>
      <c r="Q46" s="229" t="s">
        <v>111</v>
      </c>
      <c r="R46" s="274">
        <f t="shared" si="0"/>
        <v>125000</v>
      </c>
      <c r="S46" s="275">
        <f t="shared" si="2"/>
        <v>0</v>
      </c>
      <c r="T46" s="285">
        <f t="shared" si="3"/>
        <v>125000</v>
      </c>
      <c r="U46" s="285">
        <f t="shared" si="4"/>
        <v>0</v>
      </c>
      <c r="V46" s="285">
        <f t="shared" si="5"/>
        <v>0</v>
      </c>
      <c r="W46" s="286">
        <f t="shared" si="6"/>
        <v>0</v>
      </c>
      <c r="X46" s="287">
        <f t="shared" si="1"/>
        <v>0</v>
      </c>
      <c r="Y46" s="235"/>
      <c r="Z46" s="236"/>
      <c r="AA46" s="237"/>
      <c r="AB46" s="238">
        <v>125000</v>
      </c>
      <c r="AC46" s="236"/>
      <c r="AD46" s="236"/>
      <c r="AE46" s="235"/>
      <c r="AF46" s="236"/>
      <c r="AG46" s="237"/>
      <c r="AH46" s="235"/>
      <c r="AI46" s="236"/>
      <c r="AJ46" s="237"/>
      <c r="AK46" s="235"/>
      <c r="AL46" s="236"/>
      <c r="AM46" s="236"/>
      <c r="AN46" s="241"/>
      <c r="AO46" s="242"/>
      <c r="AP46" s="243"/>
      <c r="AQ46" s="246"/>
      <c r="AR46" s="239"/>
      <c r="AS46" s="239"/>
      <c r="AT46" s="388"/>
      <c r="AU46" s="388"/>
    </row>
    <row r="47" spans="1:47" s="164" customFormat="1" ht="315" x14ac:dyDescent="0.25">
      <c r="A47" s="322" t="s">
        <v>100</v>
      </c>
      <c r="B47" s="228" t="s">
        <v>167</v>
      </c>
      <c r="C47" s="228" t="s">
        <v>167</v>
      </c>
      <c r="D47" s="229" t="s">
        <v>167</v>
      </c>
      <c r="E47" s="229" t="s">
        <v>103</v>
      </c>
      <c r="F47" s="229" t="s">
        <v>168</v>
      </c>
      <c r="G47" s="230" t="s">
        <v>120</v>
      </c>
      <c r="H47" s="229" t="s">
        <v>140</v>
      </c>
      <c r="I47" s="229" t="s">
        <v>172</v>
      </c>
      <c r="J47" s="228" t="s">
        <v>173</v>
      </c>
      <c r="K47" s="229" t="s">
        <v>174</v>
      </c>
      <c r="L47" s="546"/>
      <c r="M47" s="229"/>
      <c r="N47" s="229"/>
      <c r="O47" s="229"/>
      <c r="P47" s="229" t="s">
        <v>130</v>
      </c>
      <c r="Q47" s="229" t="s">
        <v>111</v>
      </c>
      <c r="R47" s="274">
        <f t="shared" si="0"/>
        <v>150000.4</v>
      </c>
      <c r="S47" s="275">
        <f t="shared" si="2"/>
        <v>11104</v>
      </c>
      <c r="T47" s="285">
        <f t="shared" si="3"/>
        <v>88896.4</v>
      </c>
      <c r="U47" s="285">
        <f t="shared" si="4"/>
        <v>50000</v>
      </c>
      <c r="V47" s="285">
        <f t="shared" si="5"/>
        <v>0</v>
      </c>
      <c r="W47" s="286">
        <f t="shared" si="6"/>
        <v>0</v>
      </c>
      <c r="X47" s="287">
        <f t="shared" si="1"/>
        <v>0</v>
      </c>
      <c r="Y47" s="235">
        <v>11104</v>
      </c>
      <c r="Z47" s="236"/>
      <c r="AA47" s="237"/>
      <c r="AB47" s="238">
        <v>88896.4</v>
      </c>
      <c r="AC47" s="236"/>
      <c r="AD47" s="236"/>
      <c r="AE47" s="235">
        <v>50000</v>
      </c>
      <c r="AF47" s="236"/>
      <c r="AG47" s="237"/>
      <c r="AH47" s="235"/>
      <c r="AI47" s="236"/>
      <c r="AJ47" s="237"/>
      <c r="AK47" s="235"/>
      <c r="AL47" s="236"/>
      <c r="AM47" s="236"/>
      <c r="AN47" s="241"/>
      <c r="AO47" s="242"/>
      <c r="AP47" s="243"/>
      <c r="AQ47" s="246"/>
      <c r="AR47" s="239"/>
      <c r="AS47" s="239"/>
      <c r="AT47" s="388"/>
      <c r="AU47" s="388"/>
    </row>
    <row r="48" spans="1:47" s="206" customFormat="1" ht="180" x14ac:dyDescent="0.25">
      <c r="A48" s="322" t="s">
        <v>100</v>
      </c>
      <c r="B48" s="228" t="s">
        <v>167</v>
      </c>
      <c r="C48" s="228" t="s">
        <v>167</v>
      </c>
      <c r="D48" s="229" t="s">
        <v>167</v>
      </c>
      <c r="E48" s="229" t="s">
        <v>103</v>
      </c>
      <c r="F48" s="229" t="s">
        <v>139</v>
      </c>
      <c r="G48" s="230" t="s">
        <v>120</v>
      </c>
      <c r="H48" s="228" t="s">
        <v>140</v>
      </c>
      <c r="I48" s="229" t="s">
        <v>175</v>
      </c>
      <c r="J48" s="228" t="s">
        <v>176</v>
      </c>
      <c r="K48" s="229" t="s">
        <v>177</v>
      </c>
      <c r="L48" s="546"/>
      <c r="M48" s="229"/>
      <c r="N48" s="229"/>
      <c r="O48" s="229"/>
      <c r="P48" s="229" t="s">
        <v>118</v>
      </c>
      <c r="Q48" s="229" t="s">
        <v>111</v>
      </c>
      <c r="R48" s="274">
        <f t="shared" si="0"/>
        <v>1173000</v>
      </c>
      <c r="S48" s="275">
        <f t="shared" si="2"/>
        <v>0</v>
      </c>
      <c r="T48" s="285">
        <f t="shared" si="3"/>
        <v>131000</v>
      </c>
      <c r="U48" s="285">
        <f t="shared" si="4"/>
        <v>342600</v>
      </c>
      <c r="V48" s="285">
        <f t="shared" si="5"/>
        <v>342600</v>
      </c>
      <c r="W48" s="286">
        <f t="shared" si="6"/>
        <v>342600</v>
      </c>
      <c r="X48" s="287">
        <f t="shared" si="1"/>
        <v>14200</v>
      </c>
      <c r="Y48" s="235"/>
      <c r="Z48" s="236"/>
      <c r="AA48" s="237"/>
      <c r="AB48" s="238">
        <v>60000</v>
      </c>
      <c r="AC48" s="236">
        <v>42600</v>
      </c>
      <c r="AD48" s="236">
        <v>28400</v>
      </c>
      <c r="AE48" s="235">
        <v>220000</v>
      </c>
      <c r="AF48" s="236">
        <v>42600</v>
      </c>
      <c r="AG48" s="237">
        <v>80000</v>
      </c>
      <c r="AH48" s="235">
        <v>300000</v>
      </c>
      <c r="AI48" s="236">
        <v>42600</v>
      </c>
      <c r="AJ48" s="237"/>
      <c r="AK48" s="235">
        <v>300000</v>
      </c>
      <c r="AL48" s="236">
        <v>42600</v>
      </c>
      <c r="AM48" s="236"/>
      <c r="AN48" s="241"/>
      <c r="AO48" s="242">
        <v>14200</v>
      </c>
      <c r="AP48" s="243"/>
      <c r="AQ48" s="246"/>
      <c r="AR48" s="239"/>
      <c r="AS48" s="239"/>
      <c r="AT48" s="388"/>
      <c r="AU48" s="388"/>
    </row>
    <row r="49" spans="1:47" s="164" customFormat="1" ht="15.75" x14ac:dyDescent="0.25">
      <c r="A49" s="322" t="s">
        <v>100</v>
      </c>
      <c r="B49" s="537" t="s">
        <v>178</v>
      </c>
      <c r="C49" s="537" t="s">
        <v>178</v>
      </c>
      <c r="D49" s="538" t="s">
        <v>178</v>
      </c>
      <c r="E49" s="538" t="s">
        <v>103</v>
      </c>
      <c r="F49" s="538" t="s">
        <v>139</v>
      </c>
      <c r="G49" s="543" t="s">
        <v>105</v>
      </c>
      <c r="H49" s="537" t="s">
        <v>106</v>
      </c>
      <c r="I49" s="538" t="s">
        <v>179</v>
      </c>
      <c r="J49" s="537" t="s">
        <v>180</v>
      </c>
      <c r="K49" s="538" t="s">
        <v>181</v>
      </c>
      <c r="L49" s="547" t="s">
        <v>163</v>
      </c>
      <c r="M49" s="538"/>
      <c r="N49" s="538" t="s">
        <v>164</v>
      </c>
      <c r="O49" s="538"/>
      <c r="P49" s="538" t="s">
        <v>110</v>
      </c>
      <c r="Q49" s="538" t="s">
        <v>125</v>
      </c>
      <c r="R49" s="274">
        <f t="shared" si="0"/>
        <v>866800</v>
      </c>
      <c r="S49" s="275">
        <f t="shared" si="2"/>
        <v>0</v>
      </c>
      <c r="T49" s="285">
        <f t="shared" si="3"/>
        <v>112400</v>
      </c>
      <c r="U49" s="285">
        <f t="shared" si="4"/>
        <v>169400</v>
      </c>
      <c r="V49" s="285">
        <f t="shared" si="5"/>
        <v>195000</v>
      </c>
      <c r="W49" s="286">
        <f t="shared" si="6"/>
        <v>195000</v>
      </c>
      <c r="X49" s="287">
        <f t="shared" si="1"/>
        <v>195000</v>
      </c>
      <c r="Y49" s="235"/>
      <c r="Z49" s="236"/>
      <c r="AA49" s="237"/>
      <c r="AB49" s="238"/>
      <c r="AC49" s="551">
        <v>112400</v>
      </c>
      <c r="AD49" s="236"/>
      <c r="AE49" s="235"/>
      <c r="AF49" s="551">
        <v>169400</v>
      </c>
      <c r="AG49" s="237"/>
      <c r="AH49" s="235"/>
      <c r="AI49" s="236">
        <v>195000</v>
      </c>
      <c r="AJ49" s="237"/>
      <c r="AK49" s="235"/>
      <c r="AL49" s="236">
        <v>195000</v>
      </c>
      <c r="AM49" s="236"/>
      <c r="AN49" s="241"/>
      <c r="AO49" s="242">
        <v>195000</v>
      </c>
      <c r="AP49" s="243"/>
      <c r="AQ49" s="540" t="s">
        <v>182</v>
      </c>
      <c r="AR49" s="541" t="s">
        <v>157</v>
      </c>
      <c r="AS49" s="541" t="s">
        <v>183</v>
      </c>
      <c r="AT49" s="542"/>
      <c r="AU49" s="542"/>
    </row>
    <row r="50" spans="1:47" s="206" customFormat="1" ht="165" x14ac:dyDescent="0.25">
      <c r="A50" s="322" t="s">
        <v>100</v>
      </c>
      <c r="B50" s="228" t="s">
        <v>112</v>
      </c>
      <c r="C50" s="228" t="s">
        <v>147</v>
      </c>
      <c r="D50" s="229" t="s">
        <v>147</v>
      </c>
      <c r="E50" s="229" t="s">
        <v>103</v>
      </c>
      <c r="F50" s="229" t="s">
        <v>104</v>
      </c>
      <c r="G50" s="230" t="s">
        <v>120</v>
      </c>
      <c r="H50" s="228" t="s">
        <v>106</v>
      </c>
      <c r="I50" s="229" t="s">
        <v>184</v>
      </c>
      <c r="J50" s="380" t="s">
        <v>185</v>
      </c>
      <c r="K50" s="229" t="s">
        <v>186</v>
      </c>
      <c r="L50" s="546"/>
      <c r="M50" s="229"/>
      <c r="N50" s="229"/>
      <c r="O50" s="229"/>
      <c r="P50" s="229" t="s">
        <v>118</v>
      </c>
      <c r="Q50" s="229" t="s">
        <v>18</v>
      </c>
      <c r="R50" s="274">
        <f t="shared" si="0"/>
        <v>90000</v>
      </c>
      <c r="S50" s="275">
        <f t="shared" si="2"/>
        <v>0</v>
      </c>
      <c r="T50" s="285">
        <f t="shared" si="3"/>
        <v>60000</v>
      </c>
      <c r="U50" s="285">
        <f t="shared" si="4"/>
        <v>30000</v>
      </c>
      <c r="V50" s="285">
        <f t="shared" si="5"/>
        <v>0</v>
      </c>
      <c r="W50" s="286">
        <f t="shared" si="6"/>
        <v>0</v>
      </c>
      <c r="X50" s="287">
        <f t="shared" si="1"/>
        <v>0</v>
      </c>
      <c r="Y50" s="235"/>
      <c r="Z50" s="236"/>
      <c r="AA50" s="237"/>
      <c r="AB50" s="238">
        <v>60000</v>
      </c>
      <c r="AC50" s="236"/>
      <c r="AD50" s="236"/>
      <c r="AE50" s="235">
        <v>30000</v>
      </c>
      <c r="AF50" s="236"/>
      <c r="AG50" s="237"/>
      <c r="AH50" s="235"/>
      <c r="AI50" s="236"/>
      <c r="AJ50" s="237"/>
      <c r="AK50" s="235"/>
      <c r="AL50" s="236"/>
      <c r="AM50" s="236"/>
      <c r="AN50" s="241"/>
      <c r="AO50" s="242"/>
      <c r="AP50" s="243"/>
      <c r="AQ50" s="246"/>
      <c r="AR50" s="239"/>
      <c r="AS50" s="239"/>
      <c r="AT50" s="388"/>
      <c r="AU50" s="388"/>
    </row>
    <row r="51" spans="1:47" s="206" customFormat="1" ht="240" x14ac:dyDescent="0.25">
      <c r="A51" s="322" t="s">
        <v>100</v>
      </c>
      <c r="B51" s="228" t="s">
        <v>187</v>
      </c>
      <c r="C51" s="228" t="s">
        <v>112</v>
      </c>
      <c r="D51" s="229" t="s">
        <v>188</v>
      </c>
      <c r="E51" s="229" t="s">
        <v>103</v>
      </c>
      <c r="F51" s="229" t="s">
        <v>139</v>
      </c>
      <c r="G51" s="230" t="s">
        <v>120</v>
      </c>
      <c r="H51" s="228" t="s">
        <v>189</v>
      </c>
      <c r="I51" s="229" t="s">
        <v>190</v>
      </c>
      <c r="J51" s="228" t="s">
        <v>191</v>
      </c>
      <c r="K51" s="229" t="s">
        <v>192</v>
      </c>
      <c r="L51" s="546"/>
      <c r="M51" s="229"/>
      <c r="N51" s="229"/>
      <c r="O51" s="229"/>
      <c r="P51" s="229" t="s">
        <v>110</v>
      </c>
      <c r="Q51" s="229" t="s">
        <v>18</v>
      </c>
      <c r="R51" s="274">
        <f t="shared" si="0"/>
        <v>861250</v>
      </c>
      <c r="S51" s="275">
        <f t="shared" si="2"/>
        <v>0</v>
      </c>
      <c r="T51" s="285">
        <f t="shared" si="3"/>
        <v>861250</v>
      </c>
      <c r="U51" s="285">
        <f t="shared" si="4"/>
        <v>0</v>
      </c>
      <c r="V51" s="285">
        <f t="shared" si="5"/>
        <v>0</v>
      </c>
      <c r="W51" s="286">
        <f t="shared" si="6"/>
        <v>0</v>
      </c>
      <c r="X51" s="287">
        <f t="shared" si="1"/>
        <v>0</v>
      </c>
      <c r="Y51" s="235"/>
      <c r="Z51" s="236"/>
      <c r="AA51" s="237"/>
      <c r="AB51" s="238">
        <v>861250</v>
      </c>
      <c r="AC51" s="236"/>
      <c r="AD51" s="236"/>
      <c r="AE51" s="235"/>
      <c r="AF51" s="236"/>
      <c r="AG51" s="237"/>
      <c r="AH51" s="235"/>
      <c r="AI51" s="236"/>
      <c r="AJ51" s="237"/>
      <c r="AK51" s="235"/>
      <c r="AL51" s="236"/>
      <c r="AM51" s="236"/>
      <c r="AN51" s="241"/>
      <c r="AO51" s="242"/>
      <c r="AP51" s="243"/>
      <c r="AQ51" s="246"/>
      <c r="AR51" s="239"/>
      <c r="AS51" s="239"/>
      <c r="AT51" s="388"/>
      <c r="AU51" s="388"/>
    </row>
    <row r="52" spans="1:47" s="206" customFormat="1" ht="240" x14ac:dyDescent="0.25">
      <c r="A52" s="322" t="s">
        <v>100</v>
      </c>
      <c r="B52" s="228" t="s">
        <v>167</v>
      </c>
      <c r="C52" s="228" t="s">
        <v>167</v>
      </c>
      <c r="D52" s="229" t="s">
        <v>167</v>
      </c>
      <c r="E52" s="229" t="s">
        <v>103</v>
      </c>
      <c r="F52" s="229" t="s">
        <v>104</v>
      </c>
      <c r="G52" s="230" t="s">
        <v>105</v>
      </c>
      <c r="H52" s="228" t="s">
        <v>193</v>
      </c>
      <c r="I52" s="229" t="s">
        <v>194</v>
      </c>
      <c r="J52" s="228" t="s">
        <v>195</v>
      </c>
      <c r="K52" s="229" t="s">
        <v>196</v>
      </c>
      <c r="L52" s="546"/>
      <c r="M52" s="229"/>
      <c r="N52" s="229"/>
      <c r="O52" s="229"/>
      <c r="P52" s="229" t="s">
        <v>110</v>
      </c>
      <c r="Q52" s="229" t="s">
        <v>111</v>
      </c>
      <c r="R52" s="274">
        <f t="shared" si="0"/>
        <v>1003500</v>
      </c>
      <c r="S52" s="275">
        <f t="shared" si="2"/>
        <v>63500</v>
      </c>
      <c r="T52" s="285">
        <f t="shared" si="3"/>
        <v>180000</v>
      </c>
      <c r="U52" s="285">
        <f t="shared" si="4"/>
        <v>760000</v>
      </c>
      <c r="V52" s="285">
        <f t="shared" si="5"/>
        <v>0</v>
      </c>
      <c r="W52" s="286">
        <f t="shared" si="6"/>
        <v>0</v>
      </c>
      <c r="X52" s="287">
        <f t="shared" si="1"/>
        <v>0</v>
      </c>
      <c r="Y52" s="235"/>
      <c r="Z52" s="236">
        <v>15500</v>
      </c>
      <c r="AA52" s="237">
        <v>48000</v>
      </c>
      <c r="AB52" s="238"/>
      <c r="AC52" s="236">
        <v>36000</v>
      </c>
      <c r="AD52" s="236">
        <v>144000</v>
      </c>
      <c r="AE52" s="235"/>
      <c r="AF52" s="236">
        <v>360000</v>
      </c>
      <c r="AG52" s="237">
        <v>400000</v>
      </c>
      <c r="AH52" s="235"/>
      <c r="AI52" s="236"/>
      <c r="AJ52" s="237"/>
      <c r="AK52" s="235"/>
      <c r="AL52" s="236"/>
      <c r="AM52" s="236"/>
      <c r="AN52" s="241"/>
      <c r="AO52" s="242"/>
      <c r="AP52" s="243"/>
      <c r="AQ52" s="246"/>
      <c r="AR52" s="239"/>
      <c r="AS52" s="239"/>
      <c r="AT52" s="388"/>
      <c r="AU52" s="388"/>
    </row>
    <row r="53" spans="1:47" s="164" customFormat="1" ht="15.75" x14ac:dyDescent="0.25">
      <c r="A53" s="322" t="s">
        <v>100</v>
      </c>
      <c r="B53" s="537" t="s">
        <v>101</v>
      </c>
      <c r="C53" s="537" t="s">
        <v>102</v>
      </c>
      <c r="D53" s="538" t="s">
        <v>167</v>
      </c>
      <c r="E53" s="538" t="s">
        <v>103</v>
      </c>
      <c r="F53" s="538" t="s">
        <v>104</v>
      </c>
      <c r="G53" s="543" t="s">
        <v>120</v>
      </c>
      <c r="H53" s="537" t="s">
        <v>197</v>
      </c>
      <c r="I53" s="538" t="s">
        <v>198</v>
      </c>
      <c r="J53" s="537" t="s">
        <v>533</v>
      </c>
      <c r="K53" s="538" t="s">
        <v>200</v>
      </c>
      <c r="L53" s="547" t="s">
        <v>201</v>
      </c>
      <c r="M53" s="538"/>
      <c r="N53" s="538" t="s">
        <v>155</v>
      </c>
      <c r="O53" s="538"/>
      <c r="P53" s="538" t="s">
        <v>118</v>
      </c>
      <c r="Q53" s="538" t="s">
        <v>125</v>
      </c>
      <c r="R53" s="274">
        <f t="shared" si="0"/>
        <v>50000</v>
      </c>
      <c r="S53" s="275">
        <f t="shared" si="2"/>
        <v>0</v>
      </c>
      <c r="T53" s="285">
        <f t="shared" si="3"/>
        <v>0</v>
      </c>
      <c r="U53" s="285">
        <f t="shared" si="4"/>
        <v>0</v>
      </c>
      <c r="V53" s="285">
        <f t="shared" si="5"/>
        <v>30000</v>
      </c>
      <c r="W53" s="286">
        <f t="shared" si="6"/>
        <v>20000</v>
      </c>
      <c r="X53" s="287">
        <f t="shared" si="1"/>
        <v>0</v>
      </c>
      <c r="Y53" s="235"/>
      <c r="Z53" s="236"/>
      <c r="AA53" s="237"/>
      <c r="AB53" s="238"/>
      <c r="AC53" s="236"/>
      <c r="AD53" s="236"/>
      <c r="AE53" s="235"/>
      <c r="AF53" s="236"/>
      <c r="AG53" s="237"/>
      <c r="AH53" s="235">
        <v>30000</v>
      </c>
      <c r="AI53" s="236"/>
      <c r="AJ53" s="237"/>
      <c r="AK53" s="235">
        <v>20000</v>
      </c>
      <c r="AL53" s="236"/>
      <c r="AM53" s="236"/>
      <c r="AN53" s="241"/>
      <c r="AO53" s="242"/>
      <c r="AP53" s="243"/>
      <c r="AQ53" s="540" t="s">
        <v>202</v>
      </c>
      <c r="AR53" s="541" t="s">
        <v>127</v>
      </c>
      <c r="AS53" s="541" t="s">
        <v>203</v>
      </c>
      <c r="AT53" s="542"/>
      <c r="AU53" s="542"/>
    </row>
    <row r="54" spans="1:47" s="206" customFormat="1" ht="345" x14ac:dyDescent="0.25">
      <c r="A54" s="322" t="s">
        <v>100</v>
      </c>
      <c r="B54" s="537" t="s">
        <v>101</v>
      </c>
      <c r="C54" s="537" t="s">
        <v>102</v>
      </c>
      <c r="D54" s="538" t="s">
        <v>167</v>
      </c>
      <c r="E54" s="538" t="s">
        <v>103</v>
      </c>
      <c r="F54" s="538" t="s">
        <v>104</v>
      </c>
      <c r="G54" s="543" t="s">
        <v>120</v>
      </c>
      <c r="H54" s="537" t="s">
        <v>197</v>
      </c>
      <c r="I54" s="538" t="s">
        <v>204</v>
      </c>
      <c r="J54" s="537" t="s">
        <v>199</v>
      </c>
      <c r="K54" s="229" t="s">
        <v>205</v>
      </c>
      <c r="L54" s="547" t="s">
        <v>201</v>
      </c>
      <c r="M54" s="538"/>
      <c r="N54" s="538" t="s">
        <v>155</v>
      </c>
      <c r="O54" s="538"/>
      <c r="P54" s="538" t="s">
        <v>110</v>
      </c>
      <c r="Q54" s="538" t="s">
        <v>125</v>
      </c>
      <c r="R54" s="274">
        <f t="shared" si="0"/>
        <v>50000</v>
      </c>
      <c r="S54" s="275">
        <f t="shared" si="2"/>
        <v>0</v>
      </c>
      <c r="T54" s="285">
        <f t="shared" si="3"/>
        <v>0</v>
      </c>
      <c r="U54" s="285">
        <f t="shared" si="4"/>
        <v>50000</v>
      </c>
      <c r="V54" s="285">
        <f t="shared" si="5"/>
        <v>0</v>
      </c>
      <c r="W54" s="286">
        <f t="shared" si="6"/>
        <v>0</v>
      </c>
      <c r="X54" s="287">
        <f t="shared" si="1"/>
        <v>0</v>
      </c>
      <c r="Y54" s="235"/>
      <c r="Z54" s="236"/>
      <c r="AA54" s="237"/>
      <c r="AB54" s="553">
        <v>0</v>
      </c>
      <c r="AC54" s="236"/>
      <c r="AD54" s="236"/>
      <c r="AE54" s="566">
        <v>50000</v>
      </c>
      <c r="AF54" s="236"/>
      <c r="AG54" s="237"/>
      <c r="AH54" s="235"/>
      <c r="AI54" s="236"/>
      <c r="AJ54" s="237"/>
      <c r="AK54" s="235"/>
      <c r="AL54" s="236"/>
      <c r="AM54" s="236"/>
      <c r="AN54" s="241"/>
      <c r="AO54" s="242"/>
      <c r="AP54" s="243"/>
      <c r="AQ54" s="540" t="s">
        <v>206</v>
      </c>
      <c r="AR54" s="541" t="s">
        <v>127</v>
      </c>
      <c r="AS54" s="541" t="s">
        <v>203</v>
      </c>
      <c r="AT54" s="542"/>
      <c r="AU54" s="542"/>
    </row>
    <row r="55" spans="1:47" s="206" customFormat="1" ht="15.75" x14ac:dyDescent="0.25">
      <c r="A55" s="322" t="s">
        <v>100</v>
      </c>
      <c r="B55" s="537" t="s">
        <v>101</v>
      </c>
      <c r="C55" s="537" t="s">
        <v>112</v>
      </c>
      <c r="D55" s="538" t="s">
        <v>112</v>
      </c>
      <c r="E55" s="538" t="s">
        <v>103</v>
      </c>
      <c r="F55" s="538" t="s">
        <v>104</v>
      </c>
      <c r="G55" s="543" t="s">
        <v>105</v>
      </c>
      <c r="H55" s="537" t="s">
        <v>140</v>
      </c>
      <c r="I55" s="538" t="s">
        <v>175</v>
      </c>
      <c r="J55" s="537" t="s">
        <v>207</v>
      </c>
      <c r="K55" s="538" t="s">
        <v>208</v>
      </c>
      <c r="L55" s="547" t="s">
        <v>163</v>
      </c>
      <c r="M55" s="538"/>
      <c r="N55" s="538" t="s">
        <v>164</v>
      </c>
      <c r="O55" s="538"/>
      <c r="P55" s="538" t="s">
        <v>118</v>
      </c>
      <c r="Q55" s="538" t="s">
        <v>125</v>
      </c>
      <c r="R55" s="274">
        <f t="shared" si="0"/>
        <v>0</v>
      </c>
      <c r="S55" s="275">
        <f t="shared" si="2"/>
        <v>0</v>
      </c>
      <c r="T55" s="285">
        <f t="shared" si="3"/>
        <v>0</v>
      </c>
      <c r="U55" s="285">
        <f t="shared" si="4"/>
        <v>0</v>
      </c>
      <c r="V55" s="285">
        <f t="shared" si="5"/>
        <v>0</v>
      </c>
      <c r="W55" s="286">
        <f t="shared" si="6"/>
        <v>0</v>
      </c>
      <c r="X55" s="287">
        <f t="shared" si="1"/>
        <v>0</v>
      </c>
      <c r="Y55" s="235"/>
      <c r="Z55" s="236"/>
      <c r="AA55" s="237"/>
      <c r="AB55" s="238"/>
      <c r="AC55" s="236"/>
      <c r="AD55" s="236"/>
      <c r="AE55" s="552">
        <v>0</v>
      </c>
      <c r="AF55" s="236"/>
      <c r="AG55" s="237"/>
      <c r="AH55" s="235"/>
      <c r="AI55" s="236"/>
      <c r="AJ55" s="237"/>
      <c r="AK55" s="235"/>
      <c r="AL55" s="236"/>
      <c r="AM55" s="236"/>
      <c r="AN55" s="241"/>
      <c r="AO55" s="242"/>
      <c r="AP55" s="243"/>
      <c r="AQ55" s="540" t="s">
        <v>209</v>
      </c>
      <c r="AR55" s="541" t="s">
        <v>157</v>
      </c>
      <c r="AS55" s="541" t="s">
        <v>210</v>
      </c>
      <c r="AT55" s="542"/>
      <c r="AU55" s="542"/>
    </row>
    <row r="56" spans="1:47" s="164" customFormat="1" ht="15.75" x14ac:dyDescent="0.25">
      <c r="A56" s="322"/>
      <c r="B56" s="228"/>
      <c r="C56" s="228"/>
      <c r="D56" s="229"/>
      <c r="E56" s="229"/>
      <c r="F56" s="229"/>
      <c r="G56" s="230"/>
      <c r="H56" s="229"/>
      <c r="I56" s="229"/>
      <c r="J56" s="228"/>
      <c r="K56" s="229"/>
      <c r="L56" s="546"/>
      <c r="M56" s="229"/>
      <c r="N56" s="229"/>
      <c r="O56" s="229"/>
      <c r="P56" s="229"/>
      <c r="Q56" s="229"/>
      <c r="R56" s="274">
        <f t="shared" si="0"/>
        <v>0</v>
      </c>
      <c r="S56" s="275">
        <f t="shared" si="2"/>
        <v>0</v>
      </c>
      <c r="T56" s="285">
        <f t="shared" si="3"/>
        <v>0</v>
      </c>
      <c r="U56" s="285">
        <f t="shared" si="4"/>
        <v>0</v>
      </c>
      <c r="V56" s="285">
        <f t="shared" si="5"/>
        <v>0</v>
      </c>
      <c r="W56" s="286">
        <f t="shared" si="6"/>
        <v>0</v>
      </c>
      <c r="X56" s="287">
        <f t="shared" si="1"/>
        <v>0</v>
      </c>
      <c r="Y56" s="235"/>
      <c r="Z56" s="236"/>
      <c r="AA56" s="237"/>
      <c r="AB56" s="238"/>
      <c r="AC56" s="236"/>
      <c r="AD56" s="236"/>
      <c r="AE56" s="235"/>
      <c r="AF56" s="236"/>
      <c r="AG56" s="237"/>
      <c r="AH56" s="235"/>
      <c r="AI56" s="236"/>
      <c r="AJ56" s="237"/>
      <c r="AK56" s="235"/>
      <c r="AL56" s="236"/>
      <c r="AM56" s="236"/>
      <c r="AN56" s="241"/>
      <c r="AO56" s="242"/>
      <c r="AP56" s="243"/>
      <c r="AQ56" s="246"/>
      <c r="AR56" s="239"/>
      <c r="AS56" s="239"/>
      <c r="AT56" s="388"/>
      <c r="AU56" s="388"/>
    </row>
    <row r="57" spans="1:47" s="206" customFormat="1" ht="15.75" x14ac:dyDescent="0.25">
      <c r="A57" s="322"/>
      <c r="B57" s="228"/>
      <c r="C57" s="228"/>
      <c r="D57" s="229"/>
      <c r="E57" s="229"/>
      <c r="F57" s="229"/>
      <c r="G57" s="230"/>
      <c r="H57" s="229"/>
      <c r="I57" s="229"/>
      <c r="J57" s="380"/>
      <c r="K57" s="229"/>
      <c r="L57" s="546"/>
      <c r="M57" s="229"/>
      <c r="N57" s="229"/>
      <c r="O57" s="229"/>
      <c r="P57" s="229"/>
      <c r="Q57" s="229"/>
      <c r="R57" s="274">
        <f t="shared" si="0"/>
        <v>0</v>
      </c>
      <c r="S57" s="275">
        <f t="shared" si="2"/>
        <v>0</v>
      </c>
      <c r="T57" s="285">
        <f t="shared" si="3"/>
        <v>0</v>
      </c>
      <c r="U57" s="285">
        <f t="shared" si="4"/>
        <v>0</v>
      </c>
      <c r="V57" s="285">
        <f t="shared" si="5"/>
        <v>0</v>
      </c>
      <c r="W57" s="286">
        <f t="shared" si="6"/>
        <v>0</v>
      </c>
      <c r="X57" s="287">
        <f t="shared" si="1"/>
        <v>0</v>
      </c>
      <c r="Y57" s="235"/>
      <c r="Z57" s="236"/>
      <c r="AA57" s="237"/>
      <c r="AB57" s="238"/>
      <c r="AC57" s="236"/>
      <c r="AD57" s="236"/>
      <c r="AE57" s="235"/>
      <c r="AF57" s="236"/>
      <c r="AG57" s="237"/>
      <c r="AH57" s="235"/>
      <c r="AI57" s="236"/>
      <c r="AJ57" s="237"/>
      <c r="AK57" s="235"/>
      <c r="AL57" s="236"/>
      <c r="AM57" s="236"/>
      <c r="AN57" s="241"/>
      <c r="AO57" s="242"/>
      <c r="AP57" s="243"/>
      <c r="AQ57" s="246"/>
      <c r="AR57" s="239"/>
      <c r="AS57" s="239"/>
      <c r="AT57" s="388"/>
      <c r="AU57" s="388"/>
    </row>
    <row r="58" spans="1:47" s="164" customFormat="1" ht="15.75" x14ac:dyDescent="0.25">
      <c r="A58" s="322"/>
      <c r="B58" s="228"/>
      <c r="C58" s="228"/>
      <c r="D58" s="229"/>
      <c r="E58" s="229"/>
      <c r="F58" s="229"/>
      <c r="G58" s="230"/>
      <c r="H58" s="229"/>
      <c r="I58" s="229"/>
      <c r="J58" s="228"/>
      <c r="K58" s="229"/>
      <c r="L58" s="546"/>
      <c r="M58" s="229"/>
      <c r="N58" s="229"/>
      <c r="O58" s="229"/>
      <c r="P58" s="229"/>
      <c r="Q58" s="229"/>
      <c r="R58" s="274">
        <f t="shared" si="0"/>
        <v>0</v>
      </c>
      <c r="S58" s="275">
        <f t="shared" si="2"/>
        <v>0</v>
      </c>
      <c r="T58" s="285">
        <f t="shared" si="3"/>
        <v>0</v>
      </c>
      <c r="U58" s="285">
        <f t="shared" si="4"/>
        <v>0</v>
      </c>
      <c r="V58" s="285">
        <f t="shared" si="5"/>
        <v>0</v>
      </c>
      <c r="W58" s="286">
        <f t="shared" si="6"/>
        <v>0</v>
      </c>
      <c r="X58" s="287">
        <f t="shared" si="1"/>
        <v>0</v>
      </c>
      <c r="Y58" s="235"/>
      <c r="Z58" s="236"/>
      <c r="AA58" s="237"/>
      <c r="AB58" s="238"/>
      <c r="AC58" s="236"/>
      <c r="AD58" s="236"/>
      <c r="AE58" s="235"/>
      <c r="AF58" s="236"/>
      <c r="AG58" s="237"/>
      <c r="AH58" s="235"/>
      <c r="AI58" s="236"/>
      <c r="AJ58" s="237"/>
      <c r="AK58" s="235"/>
      <c r="AL58" s="236"/>
      <c r="AM58" s="236"/>
      <c r="AN58" s="241"/>
      <c r="AO58" s="242"/>
      <c r="AP58" s="243"/>
      <c r="AQ58" s="246"/>
      <c r="AR58" s="239"/>
      <c r="AS58" s="239"/>
      <c r="AT58" s="388"/>
      <c r="AU58" s="388"/>
    </row>
    <row r="59" spans="1:47" s="206" customFormat="1" ht="15.75" x14ac:dyDescent="0.25">
      <c r="A59" s="322"/>
      <c r="B59" s="228"/>
      <c r="C59" s="228"/>
      <c r="D59" s="229"/>
      <c r="E59" s="229"/>
      <c r="F59" s="229"/>
      <c r="G59" s="230"/>
      <c r="H59" s="229"/>
      <c r="I59" s="229"/>
      <c r="J59" s="380"/>
      <c r="K59" s="229"/>
      <c r="L59" s="546"/>
      <c r="M59" s="229"/>
      <c r="N59" s="229"/>
      <c r="O59" s="229"/>
      <c r="P59" s="229"/>
      <c r="Q59" s="229"/>
      <c r="R59" s="274">
        <f t="shared" si="0"/>
        <v>0</v>
      </c>
      <c r="S59" s="275">
        <f t="shared" si="2"/>
        <v>0</v>
      </c>
      <c r="T59" s="285">
        <f t="shared" si="3"/>
        <v>0</v>
      </c>
      <c r="U59" s="285">
        <f t="shared" si="4"/>
        <v>0</v>
      </c>
      <c r="V59" s="285">
        <f t="shared" si="5"/>
        <v>0</v>
      </c>
      <c r="W59" s="286">
        <f t="shared" si="6"/>
        <v>0</v>
      </c>
      <c r="X59" s="287">
        <f t="shared" si="1"/>
        <v>0</v>
      </c>
      <c r="Y59" s="235"/>
      <c r="Z59" s="236"/>
      <c r="AA59" s="237"/>
      <c r="AB59" s="238"/>
      <c r="AC59" s="236"/>
      <c r="AD59" s="236"/>
      <c r="AE59" s="235"/>
      <c r="AF59" s="236"/>
      <c r="AG59" s="237"/>
      <c r="AH59" s="235"/>
      <c r="AI59" s="236"/>
      <c r="AJ59" s="237"/>
      <c r="AK59" s="235"/>
      <c r="AL59" s="236"/>
      <c r="AM59" s="236"/>
      <c r="AN59" s="241"/>
      <c r="AO59" s="242"/>
      <c r="AP59" s="243"/>
      <c r="AQ59" s="246"/>
      <c r="AR59" s="239"/>
      <c r="AS59" s="239"/>
      <c r="AT59" s="388"/>
      <c r="AU59" s="388"/>
    </row>
    <row r="60" spans="1:47" s="206" customFormat="1" ht="15.75" x14ac:dyDescent="0.25">
      <c r="A60" s="322"/>
      <c r="B60" s="228"/>
      <c r="C60" s="228"/>
      <c r="D60" s="229"/>
      <c r="E60" s="229"/>
      <c r="F60" s="229"/>
      <c r="G60" s="244"/>
      <c r="H60" s="229"/>
      <c r="I60" s="229"/>
      <c r="J60" s="228"/>
      <c r="K60" s="229"/>
      <c r="L60" s="546"/>
      <c r="M60" s="229"/>
      <c r="N60" s="229"/>
      <c r="O60" s="229"/>
      <c r="P60" s="229"/>
      <c r="Q60" s="229"/>
      <c r="R60" s="274">
        <f t="shared" si="0"/>
        <v>0</v>
      </c>
      <c r="S60" s="275">
        <f t="shared" si="2"/>
        <v>0</v>
      </c>
      <c r="T60" s="285">
        <f t="shared" si="3"/>
        <v>0</v>
      </c>
      <c r="U60" s="285">
        <f t="shared" si="4"/>
        <v>0</v>
      </c>
      <c r="V60" s="285">
        <f t="shared" si="5"/>
        <v>0</v>
      </c>
      <c r="W60" s="286">
        <f t="shared" si="6"/>
        <v>0</v>
      </c>
      <c r="X60" s="287">
        <f t="shared" si="1"/>
        <v>0</v>
      </c>
      <c r="Y60" s="235"/>
      <c r="Z60" s="236"/>
      <c r="AA60" s="237"/>
      <c r="AB60" s="238"/>
      <c r="AC60" s="236"/>
      <c r="AD60" s="236"/>
      <c r="AE60" s="235"/>
      <c r="AF60" s="236"/>
      <c r="AG60" s="237"/>
      <c r="AH60" s="235"/>
      <c r="AI60" s="236"/>
      <c r="AJ60" s="237"/>
      <c r="AK60" s="235"/>
      <c r="AL60" s="236"/>
      <c r="AM60" s="236"/>
      <c r="AN60" s="241"/>
      <c r="AO60" s="242"/>
      <c r="AP60" s="243"/>
      <c r="AQ60" s="246"/>
      <c r="AR60" s="239"/>
      <c r="AS60" s="239"/>
      <c r="AT60" s="388"/>
      <c r="AU60" s="388"/>
    </row>
    <row r="61" spans="1:47" s="206" customFormat="1" ht="15.75" x14ac:dyDescent="0.25">
      <c r="A61" s="322"/>
      <c r="B61" s="228"/>
      <c r="C61" s="228"/>
      <c r="D61" s="229"/>
      <c r="E61" s="229"/>
      <c r="F61" s="229"/>
      <c r="G61" s="230"/>
      <c r="H61" s="229"/>
      <c r="I61" s="229"/>
      <c r="J61" s="380"/>
      <c r="K61" s="229"/>
      <c r="L61" s="546"/>
      <c r="M61" s="229"/>
      <c r="N61" s="229"/>
      <c r="O61" s="229"/>
      <c r="P61" s="229"/>
      <c r="Q61" s="229"/>
      <c r="R61" s="274">
        <f t="shared" si="0"/>
        <v>0</v>
      </c>
      <c r="S61" s="275">
        <f t="shared" si="2"/>
        <v>0</v>
      </c>
      <c r="T61" s="285">
        <f t="shared" si="3"/>
        <v>0</v>
      </c>
      <c r="U61" s="285">
        <f t="shared" si="4"/>
        <v>0</v>
      </c>
      <c r="V61" s="285">
        <f t="shared" si="5"/>
        <v>0</v>
      </c>
      <c r="W61" s="286">
        <f t="shared" si="6"/>
        <v>0</v>
      </c>
      <c r="X61" s="287">
        <f t="shared" si="1"/>
        <v>0</v>
      </c>
      <c r="Y61" s="235"/>
      <c r="Z61" s="236"/>
      <c r="AA61" s="237"/>
      <c r="AB61" s="238"/>
      <c r="AC61" s="236"/>
      <c r="AD61" s="236"/>
      <c r="AE61" s="235"/>
      <c r="AF61" s="236"/>
      <c r="AG61" s="237"/>
      <c r="AH61" s="235"/>
      <c r="AI61" s="236"/>
      <c r="AJ61" s="237"/>
      <c r="AK61" s="235"/>
      <c r="AL61" s="236"/>
      <c r="AM61" s="236"/>
      <c r="AN61" s="241"/>
      <c r="AO61" s="242"/>
      <c r="AP61" s="243"/>
      <c r="AQ61" s="246"/>
      <c r="AR61" s="239"/>
      <c r="AS61" s="239"/>
      <c r="AT61" s="388"/>
      <c r="AU61" s="388"/>
    </row>
    <row r="62" spans="1:47" s="206" customFormat="1" ht="15.75" x14ac:dyDescent="0.25">
      <c r="A62" s="322"/>
      <c r="B62" s="228"/>
      <c r="C62" s="228"/>
      <c r="D62" s="229"/>
      <c r="E62" s="229"/>
      <c r="F62" s="229"/>
      <c r="G62" s="244"/>
      <c r="H62" s="229"/>
      <c r="I62" s="229"/>
      <c r="J62" s="228"/>
      <c r="K62" s="229"/>
      <c r="L62" s="546"/>
      <c r="M62" s="229"/>
      <c r="N62" s="229"/>
      <c r="O62" s="229"/>
      <c r="P62" s="229"/>
      <c r="Q62" s="229"/>
      <c r="R62" s="274">
        <f t="shared" si="0"/>
        <v>0</v>
      </c>
      <c r="S62" s="275">
        <f t="shared" si="2"/>
        <v>0</v>
      </c>
      <c r="T62" s="285">
        <f t="shared" si="3"/>
        <v>0</v>
      </c>
      <c r="U62" s="285">
        <f t="shared" si="4"/>
        <v>0</v>
      </c>
      <c r="V62" s="285">
        <f t="shared" si="5"/>
        <v>0</v>
      </c>
      <c r="W62" s="286">
        <f t="shared" si="6"/>
        <v>0</v>
      </c>
      <c r="X62" s="287">
        <f t="shared" si="1"/>
        <v>0</v>
      </c>
      <c r="Y62" s="235"/>
      <c r="Z62" s="236"/>
      <c r="AA62" s="237"/>
      <c r="AB62" s="238"/>
      <c r="AC62" s="236"/>
      <c r="AD62" s="236"/>
      <c r="AE62" s="235"/>
      <c r="AF62" s="236"/>
      <c r="AG62" s="237"/>
      <c r="AH62" s="235"/>
      <c r="AI62" s="236"/>
      <c r="AJ62" s="237"/>
      <c r="AK62" s="235"/>
      <c r="AL62" s="236"/>
      <c r="AM62" s="236"/>
      <c r="AN62" s="241"/>
      <c r="AO62" s="242"/>
      <c r="AP62" s="243"/>
      <c r="AQ62" s="246"/>
      <c r="AR62" s="239"/>
      <c r="AS62" s="239"/>
      <c r="AT62" s="388"/>
      <c r="AU62" s="388"/>
    </row>
    <row r="63" spans="1:47" s="206" customFormat="1" ht="15.75" x14ac:dyDescent="0.25">
      <c r="A63" s="322"/>
      <c r="B63" s="228"/>
      <c r="C63" s="228"/>
      <c r="D63" s="229"/>
      <c r="E63" s="229"/>
      <c r="F63" s="229"/>
      <c r="G63" s="244"/>
      <c r="H63" s="229"/>
      <c r="I63" s="229"/>
      <c r="J63" s="228"/>
      <c r="K63" s="229"/>
      <c r="L63" s="546"/>
      <c r="M63" s="229"/>
      <c r="N63" s="229"/>
      <c r="O63" s="229"/>
      <c r="P63" s="229"/>
      <c r="Q63" s="229"/>
      <c r="R63" s="274">
        <f t="shared" si="0"/>
        <v>0</v>
      </c>
      <c r="S63" s="275">
        <f t="shared" si="2"/>
        <v>0</v>
      </c>
      <c r="T63" s="285">
        <f t="shared" si="3"/>
        <v>0</v>
      </c>
      <c r="U63" s="285">
        <f t="shared" si="4"/>
        <v>0</v>
      </c>
      <c r="V63" s="285">
        <f t="shared" si="5"/>
        <v>0</v>
      </c>
      <c r="W63" s="286">
        <f t="shared" si="6"/>
        <v>0</v>
      </c>
      <c r="X63" s="287">
        <f t="shared" si="1"/>
        <v>0</v>
      </c>
      <c r="Y63" s="235"/>
      <c r="Z63" s="236"/>
      <c r="AA63" s="237"/>
      <c r="AB63" s="238"/>
      <c r="AC63" s="236"/>
      <c r="AD63" s="236"/>
      <c r="AE63" s="235"/>
      <c r="AF63" s="236"/>
      <c r="AG63" s="237"/>
      <c r="AH63" s="235"/>
      <c r="AI63" s="236"/>
      <c r="AJ63" s="237"/>
      <c r="AK63" s="235"/>
      <c r="AL63" s="236"/>
      <c r="AM63" s="236"/>
      <c r="AN63" s="241"/>
      <c r="AO63" s="242"/>
      <c r="AP63" s="243"/>
      <c r="AQ63" s="246"/>
      <c r="AR63" s="239"/>
      <c r="AS63" s="239"/>
      <c r="AT63" s="388"/>
      <c r="AU63" s="388"/>
    </row>
    <row r="64" spans="1:47" s="164" customFormat="1" ht="15.75" x14ac:dyDescent="0.25">
      <c r="A64" s="322"/>
      <c r="B64" s="228"/>
      <c r="C64" s="228"/>
      <c r="D64" s="229"/>
      <c r="E64" s="229"/>
      <c r="F64" s="229"/>
      <c r="G64" s="244"/>
      <c r="H64" s="229"/>
      <c r="I64" s="229"/>
      <c r="J64" s="229"/>
      <c r="K64" s="229"/>
      <c r="L64" s="546"/>
      <c r="M64" s="229"/>
      <c r="N64" s="229"/>
      <c r="O64" s="229"/>
      <c r="P64" s="229"/>
      <c r="Q64" s="229"/>
      <c r="R64" s="274">
        <f t="shared" si="0"/>
        <v>0</v>
      </c>
      <c r="S64" s="275">
        <f t="shared" si="2"/>
        <v>0</v>
      </c>
      <c r="T64" s="285">
        <f t="shared" si="3"/>
        <v>0</v>
      </c>
      <c r="U64" s="285">
        <f t="shared" si="4"/>
        <v>0</v>
      </c>
      <c r="V64" s="285">
        <f t="shared" si="5"/>
        <v>0</v>
      </c>
      <c r="W64" s="286">
        <f t="shared" si="6"/>
        <v>0</v>
      </c>
      <c r="X64" s="287">
        <f t="shared" si="1"/>
        <v>0</v>
      </c>
      <c r="Y64" s="235"/>
      <c r="Z64" s="236"/>
      <c r="AA64" s="237"/>
      <c r="AB64" s="238"/>
      <c r="AC64" s="236"/>
      <c r="AD64" s="236"/>
      <c r="AE64" s="235"/>
      <c r="AF64" s="236"/>
      <c r="AG64" s="237"/>
      <c r="AH64" s="235"/>
      <c r="AI64" s="236"/>
      <c r="AJ64" s="237"/>
      <c r="AK64" s="235"/>
      <c r="AL64" s="236"/>
      <c r="AM64" s="236"/>
      <c r="AN64" s="241"/>
      <c r="AO64" s="242"/>
      <c r="AP64" s="243"/>
      <c r="AQ64" s="246"/>
      <c r="AR64" s="239"/>
      <c r="AS64" s="239"/>
      <c r="AT64" s="388"/>
      <c r="AU64" s="388"/>
    </row>
    <row r="65" spans="1:47" s="164" customFormat="1" ht="15.75" x14ac:dyDescent="0.25">
      <c r="A65" s="322"/>
      <c r="B65" s="228"/>
      <c r="C65" s="228"/>
      <c r="D65" s="229"/>
      <c r="E65" s="229"/>
      <c r="F65" s="229"/>
      <c r="G65" s="244"/>
      <c r="H65" s="229"/>
      <c r="I65" s="229"/>
      <c r="J65" s="229"/>
      <c r="K65" s="229"/>
      <c r="L65" s="546"/>
      <c r="M65" s="229"/>
      <c r="N65" s="229"/>
      <c r="O65" s="229"/>
      <c r="P65" s="229"/>
      <c r="Q65" s="229"/>
      <c r="R65" s="274">
        <f t="shared" si="0"/>
        <v>0</v>
      </c>
      <c r="S65" s="275">
        <f t="shared" si="2"/>
        <v>0</v>
      </c>
      <c r="T65" s="285">
        <f t="shared" si="3"/>
        <v>0</v>
      </c>
      <c r="U65" s="285">
        <f t="shared" si="4"/>
        <v>0</v>
      </c>
      <c r="V65" s="285">
        <f t="shared" si="5"/>
        <v>0</v>
      </c>
      <c r="W65" s="286">
        <f t="shared" si="6"/>
        <v>0</v>
      </c>
      <c r="X65" s="287">
        <f t="shared" si="1"/>
        <v>0</v>
      </c>
      <c r="Y65" s="235"/>
      <c r="Z65" s="236"/>
      <c r="AA65" s="237"/>
      <c r="AB65" s="238"/>
      <c r="AC65" s="236"/>
      <c r="AD65" s="236"/>
      <c r="AE65" s="235"/>
      <c r="AF65" s="236"/>
      <c r="AG65" s="237"/>
      <c r="AH65" s="235"/>
      <c r="AI65" s="236"/>
      <c r="AJ65" s="237"/>
      <c r="AK65" s="235"/>
      <c r="AL65" s="236"/>
      <c r="AM65" s="236"/>
      <c r="AN65" s="241"/>
      <c r="AO65" s="242"/>
      <c r="AP65" s="243"/>
      <c r="AQ65" s="246"/>
      <c r="AR65" s="239"/>
      <c r="AS65" s="239"/>
      <c r="AT65" s="388"/>
      <c r="AU65" s="388"/>
    </row>
    <row r="66" spans="1:47" s="164" customFormat="1" ht="15.75" x14ac:dyDescent="0.25">
      <c r="A66" s="322"/>
      <c r="B66" s="228"/>
      <c r="C66" s="228"/>
      <c r="D66" s="229"/>
      <c r="E66" s="229"/>
      <c r="F66" s="229"/>
      <c r="G66" s="230"/>
      <c r="H66" s="229"/>
      <c r="I66" s="229"/>
      <c r="J66" s="228"/>
      <c r="K66" s="229"/>
      <c r="L66" s="546"/>
      <c r="M66" s="229"/>
      <c r="N66" s="229"/>
      <c r="O66" s="229"/>
      <c r="P66" s="229"/>
      <c r="Q66" s="229"/>
      <c r="R66" s="274">
        <f t="shared" si="0"/>
        <v>0</v>
      </c>
      <c r="S66" s="275">
        <f t="shared" si="2"/>
        <v>0</v>
      </c>
      <c r="T66" s="285">
        <f t="shared" si="3"/>
        <v>0</v>
      </c>
      <c r="U66" s="285">
        <f t="shared" si="4"/>
        <v>0</v>
      </c>
      <c r="V66" s="285">
        <f t="shared" si="5"/>
        <v>0</v>
      </c>
      <c r="W66" s="286">
        <f t="shared" si="6"/>
        <v>0</v>
      </c>
      <c r="X66" s="287">
        <f t="shared" si="1"/>
        <v>0</v>
      </c>
      <c r="Y66" s="235"/>
      <c r="Z66" s="236"/>
      <c r="AA66" s="237"/>
      <c r="AB66" s="238"/>
      <c r="AC66" s="236"/>
      <c r="AD66" s="236"/>
      <c r="AE66" s="235"/>
      <c r="AF66" s="236"/>
      <c r="AG66" s="237"/>
      <c r="AH66" s="235"/>
      <c r="AI66" s="236"/>
      <c r="AJ66" s="237"/>
      <c r="AK66" s="235"/>
      <c r="AL66" s="236"/>
      <c r="AM66" s="236"/>
      <c r="AN66" s="241"/>
      <c r="AO66" s="242"/>
      <c r="AP66" s="243"/>
      <c r="AQ66" s="246"/>
      <c r="AR66" s="239"/>
      <c r="AS66" s="388"/>
      <c r="AT66" s="388"/>
      <c r="AU66" s="388"/>
    </row>
    <row r="67" spans="1:47" s="164" customFormat="1" ht="15.75" x14ac:dyDescent="0.25">
      <c r="A67" s="322"/>
      <c r="B67" s="228"/>
      <c r="C67" s="228"/>
      <c r="D67" s="229"/>
      <c r="E67" s="229"/>
      <c r="F67" s="229"/>
      <c r="G67" s="230"/>
      <c r="H67" s="229"/>
      <c r="I67" s="229"/>
      <c r="J67" s="228"/>
      <c r="K67" s="229"/>
      <c r="L67" s="546"/>
      <c r="M67" s="229"/>
      <c r="N67" s="229"/>
      <c r="O67" s="229"/>
      <c r="P67" s="229"/>
      <c r="Q67" s="229"/>
      <c r="R67" s="274">
        <f t="shared" si="0"/>
        <v>0</v>
      </c>
      <c r="S67" s="275">
        <f t="shared" si="2"/>
        <v>0</v>
      </c>
      <c r="T67" s="285">
        <f t="shared" si="3"/>
        <v>0</v>
      </c>
      <c r="U67" s="285">
        <f t="shared" si="4"/>
        <v>0</v>
      </c>
      <c r="V67" s="285">
        <f t="shared" si="5"/>
        <v>0</v>
      </c>
      <c r="W67" s="286">
        <f t="shared" si="6"/>
        <v>0</v>
      </c>
      <c r="X67" s="287">
        <f t="shared" si="1"/>
        <v>0</v>
      </c>
      <c r="Y67" s="235"/>
      <c r="Z67" s="236"/>
      <c r="AA67" s="237"/>
      <c r="AB67" s="238"/>
      <c r="AC67" s="236"/>
      <c r="AD67" s="236"/>
      <c r="AE67" s="235"/>
      <c r="AF67" s="236"/>
      <c r="AG67" s="237"/>
      <c r="AH67" s="235"/>
      <c r="AI67" s="236"/>
      <c r="AJ67" s="237"/>
      <c r="AK67" s="235"/>
      <c r="AL67" s="236"/>
      <c r="AM67" s="236"/>
      <c r="AN67" s="241"/>
      <c r="AO67" s="242"/>
      <c r="AP67" s="243"/>
      <c r="AQ67" s="246"/>
      <c r="AR67" s="239"/>
      <c r="AS67" s="388"/>
      <c r="AT67" s="388"/>
      <c r="AU67" s="388"/>
    </row>
    <row r="68" spans="1:47" s="164" customFormat="1" ht="15.75" x14ac:dyDescent="0.25">
      <c r="A68" s="322"/>
      <c r="B68" s="228"/>
      <c r="C68" s="228"/>
      <c r="D68" s="229"/>
      <c r="E68" s="229"/>
      <c r="F68" s="229"/>
      <c r="G68" s="230"/>
      <c r="H68" s="230"/>
      <c r="I68" s="230"/>
      <c r="J68" s="231"/>
      <c r="K68" s="230"/>
      <c r="L68" s="548"/>
      <c r="M68" s="230"/>
      <c r="N68" s="230"/>
      <c r="O68" s="230"/>
      <c r="P68" s="230"/>
      <c r="Q68" s="230"/>
      <c r="R68" s="274">
        <f t="shared" si="0"/>
        <v>0</v>
      </c>
      <c r="S68" s="275">
        <f t="shared" si="2"/>
        <v>0</v>
      </c>
      <c r="T68" s="285">
        <f t="shared" si="3"/>
        <v>0</v>
      </c>
      <c r="U68" s="285">
        <f t="shared" si="4"/>
        <v>0</v>
      </c>
      <c r="V68" s="285">
        <f t="shared" si="5"/>
        <v>0</v>
      </c>
      <c r="W68" s="286">
        <f t="shared" si="6"/>
        <v>0</v>
      </c>
      <c r="X68" s="287">
        <f t="shared" si="1"/>
        <v>0</v>
      </c>
      <c r="Y68" s="247"/>
      <c r="Z68" s="248"/>
      <c r="AA68" s="243"/>
      <c r="AB68" s="249"/>
      <c r="AC68" s="248"/>
      <c r="AD68" s="248"/>
      <c r="AE68" s="247"/>
      <c r="AF68" s="248"/>
      <c r="AG68" s="243"/>
      <c r="AH68" s="247"/>
      <c r="AI68" s="248"/>
      <c r="AJ68" s="243"/>
      <c r="AK68" s="247"/>
      <c r="AL68" s="248"/>
      <c r="AM68" s="248"/>
      <c r="AN68" s="241"/>
      <c r="AO68" s="242"/>
      <c r="AP68" s="243"/>
      <c r="AQ68" s="385"/>
      <c r="AR68" s="239"/>
      <c r="AS68" s="388"/>
      <c r="AT68" s="388"/>
      <c r="AU68" s="388"/>
    </row>
    <row r="69" spans="1:47" s="164" customFormat="1" ht="15.75" x14ac:dyDescent="0.25">
      <c r="A69" s="322"/>
      <c r="B69" s="228"/>
      <c r="C69" s="228"/>
      <c r="D69" s="229"/>
      <c r="E69" s="229"/>
      <c r="F69" s="229"/>
      <c r="G69" s="230"/>
      <c r="H69" s="230"/>
      <c r="I69" s="230"/>
      <c r="J69" s="231"/>
      <c r="K69" s="230"/>
      <c r="L69" s="548"/>
      <c r="M69" s="230"/>
      <c r="N69" s="230"/>
      <c r="O69" s="230"/>
      <c r="P69" s="230"/>
      <c r="Q69" s="230"/>
      <c r="R69" s="274">
        <f t="shared" si="0"/>
        <v>0</v>
      </c>
      <c r="S69" s="275">
        <f t="shared" si="2"/>
        <v>0</v>
      </c>
      <c r="T69" s="285">
        <f t="shared" si="3"/>
        <v>0</v>
      </c>
      <c r="U69" s="285">
        <f t="shared" si="4"/>
        <v>0</v>
      </c>
      <c r="V69" s="285">
        <f t="shared" si="5"/>
        <v>0</v>
      </c>
      <c r="W69" s="286">
        <f t="shared" si="6"/>
        <v>0</v>
      </c>
      <c r="X69" s="287">
        <f t="shared" si="1"/>
        <v>0</v>
      </c>
      <c r="Y69" s="247"/>
      <c r="Z69" s="248"/>
      <c r="AA69" s="243"/>
      <c r="AB69" s="249"/>
      <c r="AC69" s="248"/>
      <c r="AD69" s="248"/>
      <c r="AE69" s="247"/>
      <c r="AF69" s="248"/>
      <c r="AG69" s="243"/>
      <c r="AH69" s="247"/>
      <c r="AI69" s="248"/>
      <c r="AJ69" s="243"/>
      <c r="AK69" s="247"/>
      <c r="AL69" s="248"/>
      <c r="AM69" s="248"/>
      <c r="AN69" s="241"/>
      <c r="AO69" s="242"/>
      <c r="AP69" s="243"/>
      <c r="AQ69" s="385"/>
      <c r="AR69" s="239"/>
      <c r="AS69" s="388"/>
      <c r="AT69" s="388"/>
      <c r="AU69" s="388"/>
    </row>
    <row r="70" spans="1:47" s="206" customFormat="1" ht="15.75" x14ac:dyDescent="0.25">
      <c r="A70" s="322"/>
      <c r="B70" s="228"/>
      <c r="C70" s="228"/>
      <c r="D70" s="229"/>
      <c r="E70" s="229"/>
      <c r="F70" s="229"/>
      <c r="G70" s="230"/>
      <c r="H70" s="229"/>
      <c r="I70" s="229"/>
      <c r="J70" s="380"/>
      <c r="K70" s="229"/>
      <c r="L70" s="546"/>
      <c r="M70" s="229"/>
      <c r="N70" s="229"/>
      <c r="O70" s="229"/>
      <c r="P70" s="229"/>
      <c r="Q70" s="229"/>
      <c r="R70" s="274">
        <f t="shared" si="0"/>
        <v>0</v>
      </c>
      <c r="S70" s="275">
        <f t="shared" si="2"/>
        <v>0</v>
      </c>
      <c r="T70" s="285">
        <f t="shared" si="3"/>
        <v>0</v>
      </c>
      <c r="U70" s="285">
        <f t="shared" si="4"/>
        <v>0</v>
      </c>
      <c r="V70" s="285">
        <f t="shared" si="5"/>
        <v>0</v>
      </c>
      <c r="W70" s="286">
        <f t="shared" si="6"/>
        <v>0</v>
      </c>
      <c r="X70" s="287">
        <f t="shared" si="1"/>
        <v>0</v>
      </c>
      <c r="Y70" s="235"/>
      <c r="Z70" s="236"/>
      <c r="AA70" s="237"/>
      <c r="AB70" s="238"/>
      <c r="AC70" s="236"/>
      <c r="AD70" s="236"/>
      <c r="AE70" s="235"/>
      <c r="AF70" s="236"/>
      <c r="AG70" s="237"/>
      <c r="AH70" s="235"/>
      <c r="AI70" s="236"/>
      <c r="AJ70" s="237"/>
      <c r="AK70" s="235"/>
      <c r="AL70" s="236"/>
      <c r="AM70" s="236"/>
      <c r="AN70" s="241"/>
      <c r="AO70" s="242"/>
      <c r="AP70" s="243"/>
      <c r="AQ70" s="246"/>
      <c r="AR70" s="239"/>
      <c r="AS70" s="239"/>
      <c r="AT70" s="388"/>
      <c r="AU70" s="388"/>
    </row>
    <row r="71" spans="1:47" s="206" customFormat="1" ht="15.75" x14ac:dyDescent="0.25">
      <c r="A71" s="322"/>
      <c r="B71" s="228"/>
      <c r="C71" s="228"/>
      <c r="D71" s="229"/>
      <c r="E71" s="229"/>
      <c r="F71" s="229"/>
      <c r="G71" s="244"/>
      <c r="H71" s="229"/>
      <c r="I71" s="229"/>
      <c r="J71" s="229"/>
      <c r="K71" s="229"/>
      <c r="L71" s="546"/>
      <c r="M71" s="229"/>
      <c r="N71" s="229"/>
      <c r="O71" s="229"/>
      <c r="P71" s="229"/>
      <c r="Q71" s="229"/>
      <c r="R71" s="274">
        <f t="shared" si="0"/>
        <v>0</v>
      </c>
      <c r="S71" s="275">
        <f t="shared" si="2"/>
        <v>0</v>
      </c>
      <c r="T71" s="285">
        <f t="shared" si="3"/>
        <v>0</v>
      </c>
      <c r="U71" s="285">
        <f t="shared" si="4"/>
        <v>0</v>
      </c>
      <c r="V71" s="285">
        <f t="shared" si="5"/>
        <v>0</v>
      </c>
      <c r="W71" s="286">
        <f t="shared" si="6"/>
        <v>0</v>
      </c>
      <c r="X71" s="287">
        <f t="shared" si="1"/>
        <v>0</v>
      </c>
      <c r="Y71" s="235"/>
      <c r="Z71" s="236"/>
      <c r="AA71" s="237"/>
      <c r="AB71" s="238"/>
      <c r="AC71" s="236"/>
      <c r="AD71" s="236"/>
      <c r="AE71" s="235"/>
      <c r="AF71" s="236"/>
      <c r="AG71" s="237"/>
      <c r="AH71" s="235"/>
      <c r="AI71" s="236"/>
      <c r="AJ71" s="237"/>
      <c r="AK71" s="235"/>
      <c r="AL71" s="236"/>
      <c r="AM71" s="236"/>
      <c r="AN71" s="241"/>
      <c r="AO71" s="242"/>
      <c r="AP71" s="243"/>
      <c r="AQ71" s="246"/>
      <c r="AR71" s="239"/>
      <c r="AS71" s="239"/>
      <c r="AT71" s="388"/>
      <c r="AU71" s="388"/>
    </row>
    <row r="72" spans="1:47" s="164" customFormat="1" ht="15.75" x14ac:dyDescent="0.25">
      <c r="A72" s="322"/>
      <c r="B72" s="228"/>
      <c r="C72" s="228"/>
      <c r="D72" s="229"/>
      <c r="E72" s="229"/>
      <c r="F72" s="230"/>
      <c r="G72" s="244"/>
      <c r="H72" s="230"/>
      <c r="I72" s="231"/>
      <c r="J72" s="231"/>
      <c r="K72" s="231"/>
      <c r="L72" s="549"/>
      <c r="M72" s="231"/>
      <c r="N72" s="230"/>
      <c r="O72" s="230"/>
      <c r="P72" s="230"/>
      <c r="Q72" s="229"/>
      <c r="R72" s="274">
        <f t="shared" si="0"/>
        <v>0</v>
      </c>
      <c r="S72" s="275">
        <f t="shared" si="2"/>
        <v>0</v>
      </c>
      <c r="T72" s="285">
        <f t="shared" si="3"/>
        <v>0</v>
      </c>
      <c r="U72" s="285">
        <f t="shared" si="4"/>
        <v>0</v>
      </c>
      <c r="V72" s="285">
        <f t="shared" si="5"/>
        <v>0</v>
      </c>
      <c r="W72" s="286">
        <f t="shared" si="6"/>
        <v>0</v>
      </c>
      <c r="X72" s="287">
        <f t="shared" si="1"/>
        <v>0</v>
      </c>
      <c r="Y72" s="247"/>
      <c r="Z72" s="248"/>
      <c r="AA72" s="243"/>
      <c r="AB72" s="249"/>
      <c r="AC72" s="248"/>
      <c r="AD72" s="248"/>
      <c r="AE72" s="250"/>
      <c r="AF72" s="251"/>
      <c r="AG72" s="252"/>
      <c r="AH72" s="250"/>
      <c r="AI72" s="251"/>
      <c r="AJ72" s="252"/>
      <c r="AK72" s="250"/>
      <c r="AL72" s="251"/>
      <c r="AM72" s="253"/>
      <c r="AN72" s="250"/>
      <c r="AO72" s="251"/>
      <c r="AP72" s="252"/>
      <c r="AQ72" s="385"/>
      <c r="AR72" s="239"/>
      <c r="AS72" s="388"/>
      <c r="AT72" s="388"/>
      <c r="AU72" s="388"/>
    </row>
    <row r="73" spans="1:47" s="164" customFormat="1" ht="15.75" x14ac:dyDescent="0.25">
      <c r="A73" s="322"/>
      <c r="B73" s="228"/>
      <c r="C73" s="228"/>
      <c r="D73" s="229"/>
      <c r="E73" s="229"/>
      <c r="F73" s="230"/>
      <c r="G73" s="244"/>
      <c r="H73" s="230"/>
      <c r="I73" s="231"/>
      <c r="J73" s="231"/>
      <c r="K73" s="231"/>
      <c r="L73" s="549"/>
      <c r="M73" s="231"/>
      <c r="N73" s="230"/>
      <c r="O73" s="230"/>
      <c r="P73" s="230"/>
      <c r="Q73" s="229"/>
      <c r="R73" s="274">
        <f t="shared" si="0"/>
        <v>0</v>
      </c>
      <c r="S73" s="275">
        <f t="shared" si="2"/>
        <v>0</v>
      </c>
      <c r="T73" s="285">
        <f t="shared" si="3"/>
        <v>0</v>
      </c>
      <c r="U73" s="285">
        <f t="shared" si="4"/>
        <v>0</v>
      </c>
      <c r="V73" s="285">
        <f t="shared" si="5"/>
        <v>0</v>
      </c>
      <c r="W73" s="286">
        <f t="shared" si="6"/>
        <v>0</v>
      </c>
      <c r="X73" s="287">
        <f t="shared" si="1"/>
        <v>0</v>
      </c>
      <c r="Y73" s="247"/>
      <c r="Z73" s="248"/>
      <c r="AA73" s="243"/>
      <c r="AB73" s="249"/>
      <c r="AC73" s="248"/>
      <c r="AD73" s="243"/>
      <c r="AE73" s="249"/>
      <c r="AF73" s="248"/>
      <c r="AG73" s="243"/>
      <c r="AH73" s="249"/>
      <c r="AI73" s="248"/>
      <c r="AJ73" s="243"/>
      <c r="AK73" s="249"/>
      <c r="AL73" s="248"/>
      <c r="AM73" s="248"/>
      <c r="AN73" s="241"/>
      <c r="AO73" s="242"/>
      <c r="AP73" s="243"/>
      <c r="AQ73" s="385"/>
      <c r="AR73" s="239"/>
      <c r="AS73" s="388"/>
      <c r="AT73" s="388"/>
      <c r="AU73" s="388"/>
    </row>
    <row r="74" spans="1:47" s="164" customFormat="1" ht="15.75" x14ac:dyDescent="0.25">
      <c r="A74" s="322"/>
      <c r="B74" s="228"/>
      <c r="C74" s="228"/>
      <c r="D74" s="229"/>
      <c r="E74" s="229"/>
      <c r="F74" s="230"/>
      <c r="G74" s="244"/>
      <c r="H74" s="230"/>
      <c r="I74" s="231"/>
      <c r="J74" s="231"/>
      <c r="K74" s="231"/>
      <c r="L74" s="549"/>
      <c r="M74" s="231"/>
      <c r="N74" s="230"/>
      <c r="O74" s="230"/>
      <c r="P74" s="230"/>
      <c r="Q74" s="229"/>
      <c r="R74" s="274">
        <f t="shared" si="0"/>
        <v>0</v>
      </c>
      <c r="S74" s="275">
        <f t="shared" si="2"/>
        <v>0</v>
      </c>
      <c r="T74" s="285">
        <f t="shared" si="3"/>
        <v>0</v>
      </c>
      <c r="U74" s="285">
        <f t="shared" si="4"/>
        <v>0</v>
      </c>
      <c r="V74" s="285">
        <f t="shared" si="5"/>
        <v>0</v>
      </c>
      <c r="W74" s="286">
        <f t="shared" si="6"/>
        <v>0</v>
      </c>
      <c r="X74" s="287">
        <f t="shared" si="1"/>
        <v>0</v>
      </c>
      <c r="Y74" s="247"/>
      <c r="Z74" s="248"/>
      <c r="AA74" s="243"/>
      <c r="AB74" s="249"/>
      <c r="AC74" s="248"/>
      <c r="AD74" s="243"/>
      <c r="AE74" s="249"/>
      <c r="AF74" s="248"/>
      <c r="AG74" s="243"/>
      <c r="AH74" s="249"/>
      <c r="AI74" s="248"/>
      <c r="AJ74" s="243"/>
      <c r="AK74" s="249"/>
      <c r="AL74" s="248"/>
      <c r="AM74" s="248"/>
      <c r="AN74" s="241"/>
      <c r="AO74" s="242"/>
      <c r="AP74" s="243"/>
      <c r="AQ74" s="385"/>
      <c r="AR74" s="239"/>
      <c r="AS74" s="388"/>
      <c r="AT74" s="388"/>
      <c r="AU74" s="388"/>
    </row>
    <row r="75" spans="1:47" s="164" customFormat="1" ht="15.75" x14ac:dyDescent="0.25">
      <c r="A75" s="322"/>
      <c r="B75" s="228"/>
      <c r="C75" s="228"/>
      <c r="D75" s="229"/>
      <c r="E75" s="229"/>
      <c r="F75" s="230"/>
      <c r="G75" s="244"/>
      <c r="H75" s="230"/>
      <c r="I75" s="231"/>
      <c r="J75" s="231"/>
      <c r="K75" s="231"/>
      <c r="L75" s="549"/>
      <c r="M75" s="231"/>
      <c r="N75" s="230"/>
      <c r="O75" s="230"/>
      <c r="P75" s="230"/>
      <c r="Q75" s="229"/>
      <c r="R75" s="274">
        <f t="shared" si="0"/>
        <v>0</v>
      </c>
      <c r="S75" s="275">
        <f t="shared" si="2"/>
        <v>0</v>
      </c>
      <c r="T75" s="285">
        <f t="shared" si="3"/>
        <v>0</v>
      </c>
      <c r="U75" s="285">
        <f t="shared" si="4"/>
        <v>0</v>
      </c>
      <c r="V75" s="285">
        <f t="shared" si="5"/>
        <v>0</v>
      </c>
      <c r="W75" s="286">
        <f t="shared" si="6"/>
        <v>0</v>
      </c>
      <c r="X75" s="287">
        <f t="shared" si="1"/>
        <v>0</v>
      </c>
      <c r="Y75" s="247"/>
      <c r="Z75" s="248"/>
      <c r="AA75" s="243"/>
      <c r="AB75" s="249"/>
      <c r="AC75" s="248"/>
      <c r="AD75" s="243"/>
      <c r="AE75" s="249"/>
      <c r="AF75" s="248"/>
      <c r="AG75" s="243"/>
      <c r="AH75" s="249"/>
      <c r="AI75" s="248"/>
      <c r="AJ75" s="243"/>
      <c r="AK75" s="249"/>
      <c r="AL75" s="248"/>
      <c r="AM75" s="248"/>
      <c r="AN75" s="241"/>
      <c r="AO75" s="242"/>
      <c r="AP75" s="243"/>
      <c r="AQ75" s="385"/>
      <c r="AR75" s="239"/>
      <c r="AS75" s="388"/>
      <c r="AT75" s="388"/>
      <c r="AU75" s="388"/>
    </row>
    <row r="76" spans="1:47" s="164" customFormat="1" ht="15.75" x14ac:dyDescent="0.25">
      <c r="A76" s="322"/>
      <c r="B76" s="228"/>
      <c r="C76" s="228"/>
      <c r="D76" s="229"/>
      <c r="E76" s="229"/>
      <c r="F76" s="230"/>
      <c r="G76" s="244"/>
      <c r="H76" s="230"/>
      <c r="I76" s="231"/>
      <c r="J76" s="231"/>
      <c r="K76" s="231"/>
      <c r="L76" s="549"/>
      <c r="M76" s="231"/>
      <c r="N76" s="230"/>
      <c r="O76" s="230"/>
      <c r="P76" s="230"/>
      <c r="Q76" s="229"/>
      <c r="R76" s="274">
        <f t="shared" si="0"/>
        <v>0</v>
      </c>
      <c r="S76" s="275">
        <f t="shared" si="2"/>
        <v>0</v>
      </c>
      <c r="T76" s="285">
        <f t="shared" si="3"/>
        <v>0</v>
      </c>
      <c r="U76" s="285">
        <f t="shared" si="4"/>
        <v>0</v>
      </c>
      <c r="V76" s="285">
        <f t="shared" si="5"/>
        <v>0</v>
      </c>
      <c r="W76" s="286">
        <f t="shared" si="6"/>
        <v>0</v>
      </c>
      <c r="X76" s="287">
        <f t="shared" si="1"/>
        <v>0</v>
      </c>
      <c r="Y76" s="247"/>
      <c r="Z76" s="248"/>
      <c r="AA76" s="243"/>
      <c r="AB76" s="249"/>
      <c r="AC76" s="248"/>
      <c r="AD76" s="243"/>
      <c r="AE76" s="249"/>
      <c r="AF76" s="248"/>
      <c r="AG76" s="243"/>
      <c r="AH76" s="249"/>
      <c r="AI76" s="248"/>
      <c r="AJ76" s="243"/>
      <c r="AK76" s="249"/>
      <c r="AL76" s="248"/>
      <c r="AM76" s="248"/>
      <c r="AN76" s="241"/>
      <c r="AO76" s="242"/>
      <c r="AP76" s="243"/>
      <c r="AQ76" s="385"/>
      <c r="AR76" s="239"/>
      <c r="AS76" s="388"/>
      <c r="AT76" s="388"/>
      <c r="AU76" s="388"/>
    </row>
    <row r="77" spans="1:47" s="164" customFormat="1" ht="15.75" x14ac:dyDescent="0.25">
      <c r="A77" s="322"/>
      <c r="B77" s="228"/>
      <c r="C77" s="228"/>
      <c r="D77" s="229"/>
      <c r="E77" s="229"/>
      <c r="F77" s="230"/>
      <c r="G77" s="244"/>
      <c r="H77" s="230"/>
      <c r="I77" s="231"/>
      <c r="J77" s="231"/>
      <c r="K77" s="231"/>
      <c r="L77" s="549"/>
      <c r="M77" s="231"/>
      <c r="N77" s="230"/>
      <c r="O77" s="230"/>
      <c r="P77" s="230"/>
      <c r="Q77" s="229"/>
      <c r="R77" s="274">
        <f t="shared" si="0"/>
        <v>0</v>
      </c>
      <c r="S77" s="275">
        <f t="shared" si="2"/>
        <v>0</v>
      </c>
      <c r="T77" s="285">
        <f t="shared" si="3"/>
        <v>0</v>
      </c>
      <c r="U77" s="285">
        <f t="shared" si="4"/>
        <v>0</v>
      </c>
      <c r="V77" s="285">
        <f t="shared" si="5"/>
        <v>0</v>
      </c>
      <c r="W77" s="286">
        <f t="shared" si="6"/>
        <v>0</v>
      </c>
      <c r="X77" s="287">
        <f t="shared" si="1"/>
        <v>0</v>
      </c>
      <c r="Y77" s="247"/>
      <c r="Z77" s="248"/>
      <c r="AA77" s="243"/>
      <c r="AB77" s="249"/>
      <c r="AC77" s="248"/>
      <c r="AD77" s="248"/>
      <c r="AE77" s="250"/>
      <c r="AF77" s="251"/>
      <c r="AG77" s="252"/>
      <c r="AH77" s="250"/>
      <c r="AI77" s="251"/>
      <c r="AJ77" s="252"/>
      <c r="AK77" s="250"/>
      <c r="AL77" s="251"/>
      <c r="AM77" s="253"/>
      <c r="AN77" s="250"/>
      <c r="AO77" s="251"/>
      <c r="AP77" s="252"/>
      <c r="AQ77" s="385"/>
      <c r="AR77" s="239"/>
      <c r="AS77" s="388"/>
      <c r="AT77" s="388"/>
      <c r="AU77" s="388"/>
    </row>
    <row r="78" spans="1:47" s="164" customFormat="1" ht="15.75" x14ac:dyDescent="0.25">
      <c r="A78" s="322"/>
      <c r="B78" s="228"/>
      <c r="C78" s="228"/>
      <c r="D78" s="229"/>
      <c r="E78" s="229"/>
      <c r="F78" s="230"/>
      <c r="G78" s="244"/>
      <c r="H78" s="230"/>
      <c r="I78" s="231"/>
      <c r="J78" s="231"/>
      <c r="K78" s="231"/>
      <c r="L78" s="549"/>
      <c r="M78" s="231"/>
      <c r="N78" s="230"/>
      <c r="O78" s="230"/>
      <c r="P78" s="230"/>
      <c r="Q78" s="229"/>
      <c r="R78" s="274">
        <f t="shared" si="0"/>
        <v>0</v>
      </c>
      <c r="S78" s="275">
        <f t="shared" si="2"/>
        <v>0</v>
      </c>
      <c r="T78" s="285">
        <f t="shared" si="3"/>
        <v>0</v>
      </c>
      <c r="U78" s="285">
        <f t="shared" si="4"/>
        <v>0</v>
      </c>
      <c r="V78" s="285">
        <f t="shared" si="5"/>
        <v>0</v>
      </c>
      <c r="W78" s="286">
        <f t="shared" si="6"/>
        <v>0</v>
      </c>
      <c r="X78" s="287">
        <f t="shared" si="1"/>
        <v>0</v>
      </c>
      <c r="Y78" s="247"/>
      <c r="Z78" s="248"/>
      <c r="AA78" s="243"/>
      <c r="AB78" s="249"/>
      <c r="AC78" s="248"/>
      <c r="AD78" s="248"/>
      <c r="AE78" s="250"/>
      <c r="AF78" s="251"/>
      <c r="AG78" s="252"/>
      <c r="AH78" s="250"/>
      <c r="AI78" s="251"/>
      <c r="AJ78" s="252"/>
      <c r="AK78" s="250"/>
      <c r="AL78" s="251"/>
      <c r="AM78" s="253"/>
      <c r="AN78" s="250"/>
      <c r="AO78" s="251"/>
      <c r="AP78" s="252"/>
      <c r="AQ78" s="385"/>
      <c r="AR78" s="239"/>
      <c r="AS78" s="388"/>
      <c r="AT78" s="388"/>
      <c r="AU78" s="388"/>
    </row>
    <row r="79" spans="1:47" s="164" customFormat="1" ht="15.75" x14ac:dyDescent="0.25">
      <c r="A79" s="322"/>
      <c r="B79" s="228"/>
      <c r="C79" s="228"/>
      <c r="D79" s="229"/>
      <c r="E79" s="229"/>
      <c r="F79" s="230"/>
      <c r="G79" s="244"/>
      <c r="H79" s="230"/>
      <c r="I79" s="231"/>
      <c r="J79" s="231"/>
      <c r="K79" s="231"/>
      <c r="L79" s="549"/>
      <c r="M79" s="231"/>
      <c r="N79" s="230"/>
      <c r="O79" s="230"/>
      <c r="P79" s="230"/>
      <c r="Q79" s="229"/>
      <c r="R79" s="274">
        <f t="shared" si="0"/>
        <v>0</v>
      </c>
      <c r="S79" s="275">
        <f t="shared" si="2"/>
        <v>0</v>
      </c>
      <c r="T79" s="285">
        <f t="shared" si="3"/>
        <v>0</v>
      </c>
      <c r="U79" s="285">
        <f t="shared" si="4"/>
        <v>0</v>
      </c>
      <c r="V79" s="285">
        <f t="shared" si="5"/>
        <v>0</v>
      </c>
      <c r="W79" s="286">
        <f t="shared" si="6"/>
        <v>0</v>
      </c>
      <c r="X79" s="287">
        <f t="shared" si="1"/>
        <v>0</v>
      </c>
      <c r="Y79" s="247"/>
      <c r="Z79" s="248"/>
      <c r="AA79" s="243"/>
      <c r="AB79" s="249"/>
      <c r="AC79" s="248"/>
      <c r="AD79" s="248"/>
      <c r="AE79" s="250"/>
      <c r="AF79" s="251"/>
      <c r="AG79" s="252"/>
      <c r="AH79" s="250"/>
      <c r="AI79" s="251"/>
      <c r="AJ79" s="252"/>
      <c r="AK79" s="250"/>
      <c r="AL79" s="251"/>
      <c r="AM79" s="253"/>
      <c r="AN79" s="250"/>
      <c r="AO79" s="251"/>
      <c r="AP79" s="252"/>
      <c r="AQ79" s="385"/>
      <c r="AR79" s="239"/>
      <c r="AS79" s="388"/>
      <c r="AT79" s="388"/>
      <c r="AU79" s="388"/>
    </row>
    <row r="80" spans="1:47" s="164" customFormat="1" ht="15.75" x14ac:dyDescent="0.25">
      <c r="A80" s="322"/>
      <c r="B80" s="228"/>
      <c r="C80" s="228"/>
      <c r="D80" s="229"/>
      <c r="E80" s="229"/>
      <c r="F80" s="230"/>
      <c r="G80" s="244"/>
      <c r="H80" s="230"/>
      <c r="I80" s="231"/>
      <c r="J80" s="231"/>
      <c r="K80" s="231"/>
      <c r="L80" s="549"/>
      <c r="M80" s="231"/>
      <c r="N80" s="230"/>
      <c r="O80" s="230"/>
      <c r="P80" s="230"/>
      <c r="Q80" s="229"/>
      <c r="R80" s="274">
        <f t="shared" si="0"/>
        <v>0</v>
      </c>
      <c r="S80" s="275">
        <f t="shared" si="2"/>
        <v>0</v>
      </c>
      <c r="T80" s="285">
        <f t="shared" si="3"/>
        <v>0</v>
      </c>
      <c r="U80" s="285">
        <f t="shared" si="4"/>
        <v>0</v>
      </c>
      <c r="V80" s="285">
        <f t="shared" si="5"/>
        <v>0</v>
      </c>
      <c r="W80" s="286">
        <f t="shared" si="6"/>
        <v>0</v>
      </c>
      <c r="X80" s="287">
        <f t="shared" si="1"/>
        <v>0</v>
      </c>
      <c r="Y80" s="247"/>
      <c r="Z80" s="248"/>
      <c r="AA80" s="243"/>
      <c r="AB80" s="249"/>
      <c r="AC80" s="248"/>
      <c r="AD80" s="248"/>
      <c r="AE80" s="250"/>
      <c r="AF80" s="251"/>
      <c r="AG80" s="252"/>
      <c r="AH80" s="250"/>
      <c r="AI80" s="251"/>
      <c r="AJ80" s="252"/>
      <c r="AK80" s="250"/>
      <c r="AL80" s="251"/>
      <c r="AM80" s="253"/>
      <c r="AN80" s="250"/>
      <c r="AO80" s="251"/>
      <c r="AP80" s="252"/>
      <c r="AQ80" s="385"/>
      <c r="AR80" s="239"/>
      <c r="AS80" s="388"/>
      <c r="AT80" s="388"/>
      <c r="AU80" s="388"/>
    </row>
    <row r="81" spans="1:47" s="164" customFormat="1" ht="15.75" x14ac:dyDescent="0.25">
      <c r="A81" s="322"/>
      <c r="B81" s="228"/>
      <c r="C81" s="228"/>
      <c r="D81" s="229"/>
      <c r="E81" s="229"/>
      <c r="F81" s="230"/>
      <c r="G81" s="244"/>
      <c r="H81" s="230"/>
      <c r="I81" s="231"/>
      <c r="J81" s="231"/>
      <c r="K81" s="231"/>
      <c r="L81" s="549"/>
      <c r="M81" s="231"/>
      <c r="N81" s="230"/>
      <c r="O81" s="230"/>
      <c r="P81" s="230"/>
      <c r="Q81" s="229"/>
      <c r="R81" s="274">
        <f t="shared" si="0"/>
        <v>0</v>
      </c>
      <c r="S81" s="275">
        <f t="shared" si="2"/>
        <v>0</v>
      </c>
      <c r="T81" s="285">
        <f t="shared" si="3"/>
        <v>0</v>
      </c>
      <c r="U81" s="285">
        <f t="shared" si="4"/>
        <v>0</v>
      </c>
      <c r="V81" s="285">
        <f t="shared" si="5"/>
        <v>0</v>
      </c>
      <c r="W81" s="286">
        <f t="shared" si="6"/>
        <v>0</v>
      </c>
      <c r="X81" s="287">
        <f t="shared" si="1"/>
        <v>0</v>
      </c>
      <c r="Y81" s="247"/>
      <c r="Z81" s="248"/>
      <c r="AA81" s="243"/>
      <c r="AB81" s="249"/>
      <c r="AC81" s="248"/>
      <c r="AD81" s="248"/>
      <c r="AE81" s="250"/>
      <c r="AF81" s="251"/>
      <c r="AG81" s="252"/>
      <c r="AH81" s="250"/>
      <c r="AI81" s="251"/>
      <c r="AJ81" s="252"/>
      <c r="AK81" s="250"/>
      <c r="AL81" s="251"/>
      <c r="AM81" s="253"/>
      <c r="AN81" s="250"/>
      <c r="AO81" s="251"/>
      <c r="AP81" s="252"/>
      <c r="AQ81" s="385"/>
      <c r="AR81" s="239"/>
      <c r="AS81" s="388"/>
      <c r="AT81" s="388"/>
      <c r="AU81" s="388"/>
    </row>
    <row r="82" spans="1:47" s="164" customFormat="1" ht="15.75" x14ac:dyDescent="0.25">
      <c r="A82" s="322"/>
      <c r="B82" s="228"/>
      <c r="C82" s="228"/>
      <c r="D82" s="229"/>
      <c r="E82" s="229"/>
      <c r="F82" s="230"/>
      <c r="G82" s="244"/>
      <c r="H82" s="230"/>
      <c r="I82" s="231"/>
      <c r="J82" s="231"/>
      <c r="K82" s="231"/>
      <c r="L82" s="549"/>
      <c r="M82" s="231"/>
      <c r="N82" s="230"/>
      <c r="O82" s="230"/>
      <c r="P82" s="230"/>
      <c r="Q82" s="229"/>
      <c r="R82" s="274">
        <f t="shared" si="0"/>
        <v>0</v>
      </c>
      <c r="S82" s="275">
        <f t="shared" si="2"/>
        <v>0</v>
      </c>
      <c r="T82" s="285">
        <f t="shared" si="3"/>
        <v>0</v>
      </c>
      <c r="U82" s="285">
        <f t="shared" si="4"/>
        <v>0</v>
      </c>
      <c r="V82" s="285">
        <f t="shared" si="5"/>
        <v>0</v>
      </c>
      <c r="W82" s="286">
        <f t="shared" si="6"/>
        <v>0</v>
      </c>
      <c r="X82" s="287">
        <f t="shared" si="1"/>
        <v>0</v>
      </c>
      <c r="Y82" s="247"/>
      <c r="Z82" s="248"/>
      <c r="AA82" s="243"/>
      <c r="AB82" s="249"/>
      <c r="AC82" s="248"/>
      <c r="AD82" s="248"/>
      <c r="AE82" s="250"/>
      <c r="AF82" s="251"/>
      <c r="AG82" s="252"/>
      <c r="AH82" s="250"/>
      <c r="AI82" s="251"/>
      <c r="AJ82" s="252"/>
      <c r="AK82" s="250"/>
      <c r="AL82" s="251"/>
      <c r="AM82" s="253"/>
      <c r="AN82" s="250"/>
      <c r="AO82" s="251"/>
      <c r="AP82" s="252"/>
      <c r="AQ82" s="385"/>
      <c r="AR82" s="239"/>
      <c r="AS82" s="388"/>
      <c r="AT82" s="388"/>
      <c r="AU82" s="388"/>
    </row>
    <row r="83" spans="1:47" s="164" customFormat="1" ht="15.75" x14ac:dyDescent="0.25">
      <c r="A83" s="322"/>
      <c r="B83" s="228"/>
      <c r="C83" s="228"/>
      <c r="D83" s="229"/>
      <c r="E83" s="229"/>
      <c r="F83" s="230"/>
      <c r="G83" s="244"/>
      <c r="H83" s="230"/>
      <c r="I83" s="231"/>
      <c r="J83" s="231"/>
      <c r="K83" s="231"/>
      <c r="L83" s="549"/>
      <c r="M83" s="231"/>
      <c r="N83" s="230"/>
      <c r="O83" s="230"/>
      <c r="P83" s="230"/>
      <c r="Q83" s="229"/>
      <c r="R83" s="274">
        <f t="shared" si="0"/>
        <v>0</v>
      </c>
      <c r="S83" s="275">
        <f t="shared" si="2"/>
        <v>0</v>
      </c>
      <c r="T83" s="285">
        <f t="shared" si="3"/>
        <v>0</v>
      </c>
      <c r="U83" s="285">
        <f t="shared" si="4"/>
        <v>0</v>
      </c>
      <c r="V83" s="285">
        <f t="shared" si="5"/>
        <v>0</v>
      </c>
      <c r="W83" s="286">
        <f t="shared" si="6"/>
        <v>0</v>
      </c>
      <c r="X83" s="287">
        <f t="shared" si="1"/>
        <v>0</v>
      </c>
      <c r="Y83" s="247"/>
      <c r="Z83" s="248"/>
      <c r="AA83" s="243"/>
      <c r="AB83" s="249"/>
      <c r="AC83" s="248"/>
      <c r="AD83" s="248"/>
      <c r="AE83" s="250"/>
      <c r="AF83" s="251"/>
      <c r="AG83" s="252"/>
      <c r="AH83" s="250"/>
      <c r="AI83" s="251"/>
      <c r="AJ83" s="252"/>
      <c r="AK83" s="250"/>
      <c r="AL83" s="251"/>
      <c r="AM83" s="253"/>
      <c r="AN83" s="250"/>
      <c r="AO83" s="251"/>
      <c r="AP83" s="252"/>
      <c r="AQ83" s="385"/>
      <c r="AR83" s="239"/>
      <c r="AS83" s="388"/>
      <c r="AT83" s="388"/>
      <c r="AU83" s="388"/>
    </row>
    <row r="84" spans="1:47" s="164" customFormat="1" ht="15.75" x14ac:dyDescent="0.25">
      <c r="A84" s="322"/>
      <c r="B84" s="228"/>
      <c r="C84" s="228"/>
      <c r="D84" s="229"/>
      <c r="E84" s="229"/>
      <c r="F84" s="230"/>
      <c r="G84" s="244"/>
      <c r="H84" s="230"/>
      <c r="I84" s="231"/>
      <c r="J84" s="231"/>
      <c r="K84" s="231"/>
      <c r="L84" s="549"/>
      <c r="M84" s="231"/>
      <c r="N84" s="230"/>
      <c r="O84" s="230"/>
      <c r="P84" s="230"/>
      <c r="Q84" s="229"/>
      <c r="R84" s="274">
        <f t="shared" si="0"/>
        <v>0</v>
      </c>
      <c r="S84" s="275">
        <f t="shared" si="2"/>
        <v>0</v>
      </c>
      <c r="T84" s="285">
        <f t="shared" si="3"/>
        <v>0</v>
      </c>
      <c r="U84" s="285">
        <f t="shared" si="4"/>
        <v>0</v>
      </c>
      <c r="V84" s="285">
        <f t="shared" si="5"/>
        <v>0</v>
      </c>
      <c r="W84" s="286">
        <f t="shared" si="6"/>
        <v>0</v>
      </c>
      <c r="X84" s="287">
        <f t="shared" si="1"/>
        <v>0</v>
      </c>
      <c r="Y84" s="247"/>
      <c r="Z84" s="248"/>
      <c r="AA84" s="243"/>
      <c r="AB84" s="249"/>
      <c r="AC84" s="248"/>
      <c r="AD84" s="248"/>
      <c r="AE84" s="250"/>
      <c r="AF84" s="251"/>
      <c r="AG84" s="252"/>
      <c r="AH84" s="250"/>
      <c r="AI84" s="251"/>
      <c r="AJ84" s="252"/>
      <c r="AK84" s="250"/>
      <c r="AL84" s="251"/>
      <c r="AM84" s="253"/>
      <c r="AN84" s="250"/>
      <c r="AO84" s="251"/>
      <c r="AP84" s="252"/>
      <c r="AQ84" s="385"/>
      <c r="AR84" s="239"/>
      <c r="AS84" s="388"/>
      <c r="AT84" s="388"/>
      <c r="AU84" s="388"/>
    </row>
    <row r="85" spans="1:47" s="164" customFormat="1" ht="15.75" x14ac:dyDescent="0.25">
      <c r="A85" s="322"/>
      <c r="B85" s="228"/>
      <c r="C85" s="228"/>
      <c r="D85" s="229"/>
      <c r="E85" s="229"/>
      <c r="F85" s="230"/>
      <c r="G85" s="244"/>
      <c r="H85" s="230"/>
      <c r="I85" s="231"/>
      <c r="J85" s="231"/>
      <c r="K85" s="231"/>
      <c r="L85" s="549"/>
      <c r="M85" s="231"/>
      <c r="N85" s="230"/>
      <c r="O85" s="230"/>
      <c r="P85" s="230"/>
      <c r="Q85" s="229"/>
      <c r="R85" s="274">
        <f t="shared" si="0"/>
        <v>0</v>
      </c>
      <c r="S85" s="275">
        <f t="shared" si="2"/>
        <v>0</v>
      </c>
      <c r="T85" s="285">
        <f t="shared" si="3"/>
        <v>0</v>
      </c>
      <c r="U85" s="285">
        <f t="shared" si="4"/>
        <v>0</v>
      </c>
      <c r="V85" s="285">
        <f t="shared" si="5"/>
        <v>0</v>
      </c>
      <c r="W85" s="286">
        <f t="shared" si="6"/>
        <v>0</v>
      </c>
      <c r="X85" s="287">
        <f t="shared" si="1"/>
        <v>0</v>
      </c>
      <c r="Y85" s="247"/>
      <c r="Z85" s="248"/>
      <c r="AA85" s="243"/>
      <c r="AB85" s="249"/>
      <c r="AC85" s="248"/>
      <c r="AD85" s="248"/>
      <c r="AE85" s="250"/>
      <c r="AF85" s="251"/>
      <c r="AG85" s="252"/>
      <c r="AH85" s="250"/>
      <c r="AI85" s="251"/>
      <c r="AJ85" s="252"/>
      <c r="AK85" s="250"/>
      <c r="AL85" s="251"/>
      <c r="AM85" s="253"/>
      <c r="AN85" s="250"/>
      <c r="AO85" s="251"/>
      <c r="AP85" s="252"/>
      <c r="AQ85" s="385"/>
      <c r="AR85" s="239"/>
      <c r="AS85" s="388"/>
      <c r="AT85" s="388"/>
      <c r="AU85" s="388"/>
    </row>
    <row r="86" spans="1:47" s="164" customFormat="1" ht="15.75" x14ac:dyDescent="0.25">
      <c r="A86" s="322"/>
      <c r="B86" s="228"/>
      <c r="C86" s="228"/>
      <c r="D86" s="229"/>
      <c r="E86" s="229"/>
      <c r="F86" s="230"/>
      <c r="G86" s="244"/>
      <c r="H86" s="230"/>
      <c r="I86" s="231"/>
      <c r="J86" s="231"/>
      <c r="K86" s="231"/>
      <c r="L86" s="549"/>
      <c r="M86" s="231"/>
      <c r="N86" s="230"/>
      <c r="O86" s="230"/>
      <c r="P86" s="230"/>
      <c r="Q86" s="229"/>
      <c r="R86" s="274">
        <f t="shared" si="0"/>
        <v>0</v>
      </c>
      <c r="S86" s="275">
        <f t="shared" si="2"/>
        <v>0</v>
      </c>
      <c r="T86" s="285">
        <f t="shared" si="3"/>
        <v>0</v>
      </c>
      <c r="U86" s="285">
        <f t="shared" si="4"/>
        <v>0</v>
      </c>
      <c r="V86" s="285">
        <f t="shared" si="5"/>
        <v>0</v>
      </c>
      <c r="W86" s="286">
        <f t="shared" si="6"/>
        <v>0</v>
      </c>
      <c r="X86" s="287">
        <f t="shared" si="1"/>
        <v>0</v>
      </c>
      <c r="Y86" s="247"/>
      <c r="Z86" s="248"/>
      <c r="AA86" s="243"/>
      <c r="AB86" s="249"/>
      <c r="AC86" s="248"/>
      <c r="AD86" s="248"/>
      <c r="AE86" s="250"/>
      <c r="AF86" s="251"/>
      <c r="AG86" s="252"/>
      <c r="AH86" s="250"/>
      <c r="AI86" s="251"/>
      <c r="AJ86" s="252"/>
      <c r="AK86" s="250"/>
      <c r="AL86" s="251"/>
      <c r="AM86" s="253"/>
      <c r="AN86" s="250"/>
      <c r="AO86" s="251"/>
      <c r="AP86" s="252"/>
      <c r="AQ86" s="385"/>
      <c r="AR86" s="239"/>
      <c r="AS86" s="388"/>
      <c r="AT86" s="388"/>
      <c r="AU86" s="388"/>
    </row>
    <row r="87" spans="1:47" s="164" customFormat="1" ht="15.75" x14ac:dyDescent="0.25">
      <c r="A87" s="322"/>
      <c r="B87" s="228"/>
      <c r="C87" s="228"/>
      <c r="D87" s="229"/>
      <c r="E87" s="229"/>
      <c r="F87" s="230"/>
      <c r="G87" s="244"/>
      <c r="H87" s="230"/>
      <c r="I87" s="231"/>
      <c r="J87" s="231"/>
      <c r="K87" s="231"/>
      <c r="L87" s="549"/>
      <c r="M87" s="231"/>
      <c r="N87" s="230"/>
      <c r="O87" s="230"/>
      <c r="P87" s="230"/>
      <c r="Q87" s="229"/>
      <c r="R87" s="274">
        <f t="shared" si="0"/>
        <v>0</v>
      </c>
      <c r="S87" s="275">
        <f t="shared" si="2"/>
        <v>0</v>
      </c>
      <c r="T87" s="285">
        <f t="shared" si="3"/>
        <v>0</v>
      </c>
      <c r="U87" s="285">
        <f t="shared" si="4"/>
        <v>0</v>
      </c>
      <c r="V87" s="285">
        <f t="shared" si="5"/>
        <v>0</v>
      </c>
      <c r="W87" s="286">
        <f t="shared" si="6"/>
        <v>0</v>
      </c>
      <c r="X87" s="287">
        <f t="shared" si="1"/>
        <v>0</v>
      </c>
      <c r="Y87" s="247"/>
      <c r="Z87" s="248"/>
      <c r="AA87" s="243"/>
      <c r="AB87" s="249"/>
      <c r="AC87" s="248"/>
      <c r="AD87" s="248"/>
      <c r="AE87" s="250"/>
      <c r="AF87" s="251"/>
      <c r="AG87" s="252"/>
      <c r="AH87" s="250"/>
      <c r="AI87" s="251"/>
      <c r="AJ87" s="252"/>
      <c r="AK87" s="250"/>
      <c r="AL87" s="251"/>
      <c r="AM87" s="253"/>
      <c r="AN87" s="250"/>
      <c r="AO87" s="251"/>
      <c r="AP87" s="252"/>
      <c r="AQ87" s="385"/>
      <c r="AR87" s="239"/>
      <c r="AS87" s="388"/>
      <c r="AT87" s="388"/>
      <c r="AU87" s="388"/>
    </row>
    <row r="88" spans="1:47" s="164" customFormat="1" ht="15.75" x14ac:dyDescent="0.25">
      <c r="A88" s="322"/>
      <c r="B88" s="228"/>
      <c r="C88" s="228"/>
      <c r="D88" s="229"/>
      <c r="E88" s="229"/>
      <c r="F88" s="230"/>
      <c r="G88" s="244"/>
      <c r="H88" s="230"/>
      <c r="I88" s="231"/>
      <c r="J88" s="231"/>
      <c r="K88" s="231"/>
      <c r="L88" s="549"/>
      <c r="M88" s="231"/>
      <c r="N88" s="230"/>
      <c r="O88" s="230"/>
      <c r="P88" s="230"/>
      <c r="Q88" s="229"/>
      <c r="R88" s="274">
        <f t="shared" si="0"/>
        <v>0</v>
      </c>
      <c r="S88" s="275">
        <f t="shared" si="2"/>
        <v>0</v>
      </c>
      <c r="T88" s="285">
        <f t="shared" si="3"/>
        <v>0</v>
      </c>
      <c r="U88" s="285">
        <f t="shared" si="4"/>
        <v>0</v>
      </c>
      <c r="V88" s="285">
        <f t="shared" si="5"/>
        <v>0</v>
      </c>
      <c r="W88" s="286">
        <f t="shared" si="6"/>
        <v>0</v>
      </c>
      <c r="X88" s="287">
        <f t="shared" si="1"/>
        <v>0</v>
      </c>
      <c r="Y88" s="247"/>
      <c r="Z88" s="248"/>
      <c r="AA88" s="243"/>
      <c r="AB88" s="249"/>
      <c r="AC88" s="248"/>
      <c r="AD88" s="248"/>
      <c r="AE88" s="250"/>
      <c r="AF88" s="251"/>
      <c r="AG88" s="252"/>
      <c r="AH88" s="250"/>
      <c r="AI88" s="251"/>
      <c r="AJ88" s="252"/>
      <c r="AK88" s="250"/>
      <c r="AL88" s="251"/>
      <c r="AM88" s="253"/>
      <c r="AN88" s="250"/>
      <c r="AO88" s="251"/>
      <c r="AP88" s="252"/>
      <c r="AQ88" s="385"/>
      <c r="AR88" s="239"/>
      <c r="AS88" s="388"/>
      <c r="AT88" s="388"/>
      <c r="AU88" s="388"/>
    </row>
    <row r="89" spans="1:47" s="164" customFormat="1" ht="15.75" x14ac:dyDescent="0.25">
      <c r="A89" s="322"/>
      <c r="B89" s="228"/>
      <c r="C89" s="228"/>
      <c r="D89" s="229"/>
      <c r="E89" s="229"/>
      <c r="F89" s="230"/>
      <c r="G89" s="244"/>
      <c r="H89" s="230"/>
      <c r="I89" s="231"/>
      <c r="J89" s="231"/>
      <c r="K89" s="231"/>
      <c r="L89" s="549"/>
      <c r="M89" s="231"/>
      <c r="N89" s="230"/>
      <c r="O89" s="230"/>
      <c r="P89" s="230"/>
      <c r="Q89" s="229"/>
      <c r="R89" s="274">
        <f t="shared" si="0"/>
        <v>0</v>
      </c>
      <c r="S89" s="275">
        <f t="shared" si="2"/>
        <v>0</v>
      </c>
      <c r="T89" s="285">
        <f t="shared" si="3"/>
        <v>0</v>
      </c>
      <c r="U89" s="285">
        <f t="shared" si="4"/>
        <v>0</v>
      </c>
      <c r="V89" s="285">
        <f t="shared" si="5"/>
        <v>0</v>
      </c>
      <c r="W89" s="286">
        <f t="shared" si="6"/>
        <v>0</v>
      </c>
      <c r="X89" s="287">
        <f t="shared" si="1"/>
        <v>0</v>
      </c>
      <c r="Y89" s="247"/>
      <c r="Z89" s="248"/>
      <c r="AA89" s="243"/>
      <c r="AB89" s="249"/>
      <c r="AC89" s="248"/>
      <c r="AD89" s="248"/>
      <c r="AE89" s="250"/>
      <c r="AF89" s="251"/>
      <c r="AG89" s="252"/>
      <c r="AH89" s="250"/>
      <c r="AI89" s="251"/>
      <c r="AJ89" s="252"/>
      <c r="AK89" s="250"/>
      <c r="AL89" s="251"/>
      <c r="AM89" s="253"/>
      <c r="AN89" s="250"/>
      <c r="AO89" s="251"/>
      <c r="AP89" s="252"/>
      <c r="AQ89" s="385"/>
      <c r="AR89" s="239"/>
      <c r="AS89" s="388"/>
      <c r="AT89" s="388"/>
      <c r="AU89" s="388"/>
    </row>
    <row r="90" spans="1:47" s="207" customFormat="1" ht="15.75" x14ac:dyDescent="0.25">
      <c r="A90" s="322"/>
      <c r="B90" s="228"/>
      <c r="C90" s="228"/>
      <c r="D90" s="229"/>
      <c r="E90" s="229"/>
      <c r="F90" s="229"/>
      <c r="G90" s="244"/>
      <c r="H90" s="229"/>
      <c r="I90" s="229"/>
      <c r="J90" s="380"/>
      <c r="K90" s="229"/>
      <c r="L90" s="546"/>
      <c r="M90" s="229"/>
      <c r="N90" s="229"/>
      <c r="O90" s="229"/>
      <c r="P90" s="229"/>
      <c r="Q90" s="229"/>
      <c r="R90" s="274">
        <f t="shared" si="0"/>
        <v>0</v>
      </c>
      <c r="S90" s="275">
        <f t="shared" si="2"/>
        <v>0</v>
      </c>
      <c r="T90" s="285">
        <f t="shared" si="3"/>
        <v>0</v>
      </c>
      <c r="U90" s="285">
        <f t="shared" si="4"/>
        <v>0</v>
      </c>
      <c r="V90" s="285">
        <f t="shared" si="5"/>
        <v>0</v>
      </c>
      <c r="W90" s="286">
        <f t="shared" si="6"/>
        <v>0</v>
      </c>
      <c r="X90" s="287">
        <f t="shared" si="1"/>
        <v>0</v>
      </c>
      <c r="Y90" s="254"/>
      <c r="Z90" s="255"/>
      <c r="AA90" s="256"/>
      <c r="AB90" s="257"/>
      <c r="AC90" s="255"/>
      <c r="AD90" s="255"/>
      <c r="AE90" s="258"/>
      <c r="AF90" s="259"/>
      <c r="AG90" s="260"/>
      <c r="AH90" s="258"/>
      <c r="AI90" s="259"/>
      <c r="AJ90" s="260"/>
      <c r="AK90" s="258"/>
      <c r="AL90" s="259"/>
      <c r="AM90" s="261"/>
      <c r="AN90" s="258"/>
      <c r="AO90" s="259"/>
      <c r="AP90" s="260"/>
      <c r="AQ90" s="246"/>
      <c r="AR90" s="239"/>
      <c r="AS90" s="239"/>
      <c r="AT90" s="388"/>
      <c r="AU90" s="388"/>
    </row>
    <row r="91" spans="1:47" s="164" customFormat="1" ht="15.75" x14ac:dyDescent="0.25">
      <c r="A91" s="322"/>
      <c r="B91" s="228"/>
      <c r="C91" s="228"/>
      <c r="D91" s="229"/>
      <c r="E91" s="229"/>
      <c r="F91" s="230"/>
      <c r="G91" s="230"/>
      <c r="H91" s="230"/>
      <c r="I91" s="231"/>
      <c r="J91" s="381"/>
      <c r="K91" s="231"/>
      <c r="L91" s="549"/>
      <c r="M91" s="231"/>
      <c r="N91" s="230"/>
      <c r="O91" s="230"/>
      <c r="P91" s="230"/>
      <c r="Q91" s="229"/>
      <c r="R91" s="274">
        <f t="shared" si="0"/>
        <v>0</v>
      </c>
      <c r="S91" s="275">
        <f t="shared" si="2"/>
        <v>0</v>
      </c>
      <c r="T91" s="285">
        <f t="shared" si="3"/>
        <v>0</v>
      </c>
      <c r="U91" s="285">
        <f t="shared" si="4"/>
        <v>0</v>
      </c>
      <c r="V91" s="285">
        <f t="shared" si="5"/>
        <v>0</v>
      </c>
      <c r="W91" s="286">
        <f t="shared" si="6"/>
        <v>0</v>
      </c>
      <c r="X91" s="287">
        <f t="shared" si="1"/>
        <v>0</v>
      </c>
      <c r="Y91" s="247"/>
      <c r="Z91" s="248"/>
      <c r="AA91" s="243"/>
      <c r="AB91" s="249"/>
      <c r="AC91" s="248"/>
      <c r="AD91" s="248"/>
      <c r="AE91" s="250"/>
      <c r="AF91" s="251"/>
      <c r="AG91" s="252"/>
      <c r="AH91" s="250"/>
      <c r="AI91" s="251"/>
      <c r="AJ91" s="252"/>
      <c r="AK91" s="250"/>
      <c r="AL91" s="251"/>
      <c r="AM91" s="253"/>
      <c r="AN91" s="250"/>
      <c r="AO91" s="251"/>
      <c r="AP91" s="252"/>
      <c r="AQ91" s="385"/>
      <c r="AR91" s="239"/>
      <c r="AS91" s="388"/>
      <c r="AT91" s="388"/>
      <c r="AU91" s="388"/>
    </row>
    <row r="92" spans="1:47" s="164" customFormat="1" ht="15.75" x14ac:dyDescent="0.25">
      <c r="A92" s="322"/>
      <c r="B92" s="228"/>
      <c r="C92" s="228"/>
      <c r="D92" s="229"/>
      <c r="E92" s="229"/>
      <c r="F92" s="230"/>
      <c r="G92" s="230"/>
      <c r="H92" s="230"/>
      <c r="I92" s="231"/>
      <c r="J92" s="381"/>
      <c r="K92" s="231"/>
      <c r="L92" s="549"/>
      <c r="M92" s="231"/>
      <c r="N92" s="230"/>
      <c r="O92" s="230"/>
      <c r="P92" s="230"/>
      <c r="Q92" s="229"/>
      <c r="R92" s="274">
        <f t="shared" si="0"/>
        <v>0</v>
      </c>
      <c r="S92" s="275">
        <f t="shared" si="2"/>
        <v>0</v>
      </c>
      <c r="T92" s="285">
        <f t="shared" si="3"/>
        <v>0</v>
      </c>
      <c r="U92" s="285">
        <f t="shared" si="4"/>
        <v>0</v>
      </c>
      <c r="V92" s="285">
        <f t="shared" si="5"/>
        <v>0</v>
      </c>
      <c r="W92" s="286">
        <f t="shared" si="6"/>
        <v>0</v>
      </c>
      <c r="X92" s="287">
        <f t="shared" si="1"/>
        <v>0</v>
      </c>
      <c r="Y92" s="247"/>
      <c r="Z92" s="248"/>
      <c r="AA92" s="243"/>
      <c r="AB92" s="249"/>
      <c r="AC92" s="248"/>
      <c r="AD92" s="248"/>
      <c r="AE92" s="250"/>
      <c r="AF92" s="251"/>
      <c r="AG92" s="252"/>
      <c r="AH92" s="250"/>
      <c r="AI92" s="251"/>
      <c r="AJ92" s="252"/>
      <c r="AK92" s="250"/>
      <c r="AL92" s="251"/>
      <c r="AM92" s="253"/>
      <c r="AN92" s="250"/>
      <c r="AO92" s="251"/>
      <c r="AP92" s="252"/>
      <c r="AQ92" s="385"/>
      <c r="AR92" s="239"/>
      <c r="AS92" s="388"/>
      <c r="AT92" s="388"/>
      <c r="AU92" s="388"/>
    </row>
    <row r="93" spans="1:47" s="164" customFormat="1" ht="16.5" thickBot="1" x14ac:dyDescent="0.3">
      <c r="A93" s="230"/>
      <c r="B93" s="232"/>
      <c r="C93" s="232"/>
      <c r="D93" s="233"/>
      <c r="E93" s="233"/>
      <c r="F93" s="230"/>
      <c r="G93" s="244"/>
      <c r="H93" s="379"/>
      <c r="I93" s="234"/>
      <c r="J93" s="382"/>
      <c r="K93" s="234"/>
      <c r="L93" s="550"/>
      <c r="M93" s="234"/>
      <c r="N93" s="379"/>
      <c r="O93" s="379"/>
      <c r="P93" s="379"/>
      <c r="Q93" s="233"/>
      <c r="R93" s="274">
        <f t="shared" si="0"/>
        <v>0</v>
      </c>
      <c r="S93" s="275">
        <f t="shared" si="2"/>
        <v>0</v>
      </c>
      <c r="T93" s="285">
        <f t="shared" si="3"/>
        <v>0</v>
      </c>
      <c r="U93" s="285">
        <f t="shared" si="4"/>
        <v>0</v>
      </c>
      <c r="V93" s="285">
        <f t="shared" si="5"/>
        <v>0</v>
      </c>
      <c r="W93" s="286">
        <f t="shared" si="6"/>
        <v>0</v>
      </c>
      <c r="X93" s="287">
        <f t="shared" si="1"/>
        <v>0</v>
      </c>
      <c r="Y93" s="263"/>
      <c r="Z93" s="264"/>
      <c r="AA93" s="265"/>
      <c r="AB93" s="266"/>
      <c r="AC93" s="264"/>
      <c r="AD93" s="264"/>
      <c r="AE93" s="267"/>
      <c r="AF93" s="268"/>
      <c r="AG93" s="269"/>
      <c r="AH93" s="267"/>
      <c r="AI93" s="268"/>
      <c r="AJ93" s="269"/>
      <c r="AK93" s="267"/>
      <c r="AL93" s="268"/>
      <c r="AM93" s="268"/>
      <c r="AN93" s="250"/>
      <c r="AO93" s="251"/>
      <c r="AP93" s="252"/>
      <c r="AQ93" s="386"/>
      <c r="AR93" s="270"/>
      <c r="AS93" s="389"/>
      <c r="AT93" s="388"/>
      <c r="AU93" s="388"/>
    </row>
    <row r="94" spans="1:47" s="164" customFormat="1" ht="16.5" thickBot="1" x14ac:dyDescent="0.3">
      <c r="A94" s="37"/>
      <c r="B94" s="29"/>
      <c r="C94" s="38"/>
      <c r="D94" s="38"/>
      <c r="E94" s="38"/>
      <c r="F94" s="38"/>
      <c r="G94" s="38"/>
      <c r="H94" s="38"/>
      <c r="I94" s="38"/>
      <c r="J94" s="29"/>
      <c r="K94" s="38"/>
      <c r="L94" s="38"/>
      <c r="M94" s="38"/>
      <c r="N94" s="38"/>
      <c r="O94" s="38"/>
      <c r="P94" s="38"/>
      <c r="Q94" s="38"/>
      <c r="R94" s="225">
        <f t="shared" si="0"/>
        <v>11020535.609999999</v>
      </c>
      <c r="S94" s="208">
        <f t="shared" si="2"/>
        <v>2359829.21</v>
      </c>
      <c r="T94" s="209">
        <f t="shared" si="3"/>
        <v>5023629.4000000004</v>
      </c>
      <c r="U94" s="209">
        <f t="shared" si="4"/>
        <v>3637077</v>
      </c>
      <c r="V94" s="209">
        <f t="shared" si="5"/>
        <v>0</v>
      </c>
      <c r="W94" s="210">
        <f t="shared" si="6"/>
        <v>0</v>
      </c>
      <c r="X94" s="210">
        <f t="shared" si="1"/>
        <v>0</v>
      </c>
      <c r="Y94" s="316">
        <f>SUM(Y35:Y93)</f>
        <v>1527714</v>
      </c>
      <c r="Z94" s="317">
        <f t="shared" ref="Z94:AG94" si="7">SUM(Z35:Z93)</f>
        <v>407559.21</v>
      </c>
      <c r="AA94" s="318">
        <f t="shared" si="7"/>
        <v>424556</v>
      </c>
      <c r="AB94" s="316">
        <f t="shared" si="7"/>
        <v>2934646.4</v>
      </c>
      <c r="AC94" s="317">
        <f t="shared" si="7"/>
        <v>1128483</v>
      </c>
      <c r="AD94" s="318">
        <f t="shared" si="7"/>
        <v>960500</v>
      </c>
      <c r="AE94" s="316">
        <f t="shared" si="7"/>
        <v>1384100</v>
      </c>
      <c r="AF94" s="317">
        <f t="shared" si="7"/>
        <v>949000</v>
      </c>
      <c r="AG94" s="318">
        <f t="shared" si="7"/>
        <v>1303977</v>
      </c>
      <c r="AH94" s="211"/>
      <c r="AI94" s="31"/>
      <c r="AJ94" s="32"/>
      <c r="AK94" s="33"/>
      <c r="AL94" s="31"/>
      <c r="AM94" s="31"/>
      <c r="AN94" s="338"/>
      <c r="AO94" s="339"/>
      <c r="AP94" s="32"/>
      <c r="AQ94" s="212"/>
      <c r="AR94" s="213"/>
      <c r="AS94" s="213"/>
      <c r="AT94" s="213"/>
      <c r="AU94" s="213"/>
    </row>
    <row r="95" spans="1:47" ht="15.75" thickBot="1" x14ac:dyDescent="0.3">
      <c r="J95" s="1"/>
      <c r="Y95" s="319">
        <f t="shared" ref="Y95:AG95" si="8">SUM(Y97+Y100+Y103+Y106+Y112+Y115+Y118+Y121+Y127+Y130+Y133+Y136)</f>
        <v>1527714</v>
      </c>
      <c r="Z95" s="320">
        <f t="shared" si="8"/>
        <v>407559.21</v>
      </c>
      <c r="AA95" s="321">
        <f t="shared" si="8"/>
        <v>424556</v>
      </c>
      <c r="AB95" s="319">
        <f t="shared" si="8"/>
        <v>2934646.4</v>
      </c>
      <c r="AC95" s="320">
        <f t="shared" si="8"/>
        <v>1128483</v>
      </c>
      <c r="AD95" s="321">
        <f t="shared" si="8"/>
        <v>960500</v>
      </c>
      <c r="AE95" s="319">
        <f t="shared" si="8"/>
        <v>1384100</v>
      </c>
      <c r="AF95" s="320">
        <f t="shared" si="8"/>
        <v>949000</v>
      </c>
      <c r="AG95" s="321">
        <f t="shared" si="8"/>
        <v>1303977</v>
      </c>
    </row>
    <row r="96" spans="1:47" ht="15.75" thickBot="1" x14ac:dyDescent="0.3">
      <c r="F96" s="216"/>
      <c r="J96" s="1"/>
      <c r="V96" s="216" t="s">
        <v>125</v>
      </c>
    </row>
    <row r="97" spans="5:44" x14ac:dyDescent="0.25">
      <c r="E97" s="1" t="s">
        <v>103</v>
      </c>
      <c r="F97" s="205" t="s">
        <v>211</v>
      </c>
      <c r="G97" s="1" t="s">
        <v>120</v>
      </c>
      <c r="J97" s="1"/>
      <c r="Q97" s="205" t="s">
        <v>131</v>
      </c>
      <c r="R97" s="205"/>
      <c r="V97" s="1" t="s">
        <v>7</v>
      </c>
      <c r="Y97" s="217">
        <f>SUMIFS($Y$35:$Y$93,$G$35:$G$93,$G$97,$Q$35:$Q$93,"SF 21-27 (taotletav raha)")</f>
        <v>0</v>
      </c>
      <c r="Z97" s="218">
        <f>SUMIFS($Z$35:$Z$93,$G$35:$G$93,$G$97,$Q$35:$Q$93,"SF 21-27 (taotletav raha)")</f>
        <v>0</v>
      </c>
      <c r="AA97" s="219">
        <f>SUMIFS($AA$35:$AA$93,$G$35:$G$93,$G$97,$Q$35:$Q$93,"SF 21-27 (taotletav raha)")</f>
        <v>0</v>
      </c>
      <c r="AB97" s="217">
        <f>SUMIFS($AB$35:$AB$93,$G$35:$G$93,$G$97,$Q$35:$Q$93,"SF 21-27 (taotletav raha)")</f>
        <v>500000</v>
      </c>
      <c r="AC97" s="220">
        <f>SUMIFS($AC$35:$AC$93,$G$35:$G$93,$G$97,$Q$35:$Q$93,"SF 21-27 (taotletav raha)")</f>
        <v>0</v>
      </c>
      <c r="AD97" s="221">
        <f>SUMIFS($AD$35:$AD$93,$G$35:$G$93,$G$97,$Q$35:$Q$93,"SF 21-27 (taotletav raha)")</f>
        <v>0</v>
      </c>
      <c r="AE97" s="222">
        <f>SUMIFS($AE$35:$AE$93,$G$35:$G$93,$G$97,$Q$35:$Q$93,"SF 21-27 (taotletav raha)")</f>
        <v>250000</v>
      </c>
      <c r="AF97" s="220">
        <f>SUMIFS($AF$35:$AF$93,$G$35:$G$93,$G$97,$Q$35:$Q$93,"SF 21-27 (taotletav raha)")</f>
        <v>0</v>
      </c>
      <c r="AG97" s="221">
        <f>SUMIFS($AG$35:$AG$93,$G$35:$G$93,$G$97,$Q$35:$Q$93,"SF 21-27 (taotletav raha)")</f>
        <v>0</v>
      </c>
      <c r="AR97" s="1" t="s">
        <v>212</v>
      </c>
    </row>
    <row r="98" spans="5:44" ht="15.75" thickBot="1" x14ac:dyDescent="0.3">
      <c r="E98" s="1" t="s">
        <v>213</v>
      </c>
      <c r="F98" s="205" t="s">
        <v>214</v>
      </c>
      <c r="G98" s="1" t="s">
        <v>215</v>
      </c>
      <c r="J98" s="1"/>
      <c r="Q98" s="205" t="s">
        <v>111</v>
      </c>
      <c r="R98" s="205"/>
      <c r="V98" s="223" t="s">
        <v>216</v>
      </c>
      <c r="W98" s="223"/>
      <c r="X98" s="223"/>
      <c r="Y98" s="215">
        <f>Y97*1.2</f>
        <v>0</v>
      </c>
      <c r="Z98" s="115">
        <f>Z97</f>
        <v>0</v>
      </c>
      <c r="AA98" s="116">
        <f>AA97*1.2</f>
        <v>0</v>
      </c>
      <c r="AB98" s="215">
        <f>AB97*1.22</f>
        <v>610000</v>
      </c>
      <c r="AC98" s="115">
        <f>AC97</f>
        <v>0</v>
      </c>
      <c r="AD98" s="116">
        <f>AD97*1.22</f>
        <v>0</v>
      </c>
      <c r="AE98" s="215">
        <f>AE97*1.22</f>
        <v>305000</v>
      </c>
      <c r="AF98" s="115">
        <f>AF97</f>
        <v>0</v>
      </c>
      <c r="AG98" s="116">
        <f>AG97*1.22</f>
        <v>0</v>
      </c>
      <c r="AR98" s="1" t="s">
        <v>217</v>
      </c>
    </row>
    <row r="99" spans="5:44" ht="15.75" thickBot="1" x14ac:dyDescent="0.3">
      <c r="E99" s="1" t="s">
        <v>218</v>
      </c>
      <c r="F99" s="205" t="s">
        <v>168</v>
      </c>
      <c r="G99" s="1" t="s">
        <v>219</v>
      </c>
      <c r="J99" s="1"/>
      <c r="Q99" s="205" t="s">
        <v>220</v>
      </c>
      <c r="R99" s="205"/>
      <c r="Y99" s="224"/>
      <c r="Z99" s="224"/>
      <c r="AA99" s="224"/>
      <c r="AR99" s="1" t="s">
        <v>221</v>
      </c>
    </row>
    <row r="100" spans="5:44" x14ac:dyDescent="0.25">
      <c r="F100" s="205" t="s">
        <v>222</v>
      </c>
      <c r="G100" s="1" t="s">
        <v>105</v>
      </c>
      <c r="J100" s="1"/>
      <c r="Q100" s="205" t="s">
        <v>223</v>
      </c>
      <c r="R100" s="205"/>
      <c r="V100" s="1" t="s">
        <v>8</v>
      </c>
      <c r="Y100" s="217">
        <f>SUMIFS(Y35:Y93,G35:G93,$G$98,Q35:Q93,"SF 21-27 (taotletav raha)")</f>
        <v>0</v>
      </c>
      <c r="Z100" s="218">
        <f>SUMIFS(Z35:Z93,G35:G93,$G$98,Q35:Q93,"SF 21-27 (taotletav raha)")</f>
        <v>0</v>
      </c>
      <c r="AA100" s="219">
        <f>SUMIFS(AA35:AA93,G35:G93,$G$98,Q35:Q93,"SF 21-27 (taotletav raha)")</f>
        <v>0</v>
      </c>
      <c r="AB100" s="222">
        <f>SUMIFS(AB35:AB93,G35:G93,$G$98,Q35:Q93,"SF 21-27 (taotletav raha)")</f>
        <v>0</v>
      </c>
      <c r="AC100" s="220">
        <f>SUMIFS(AC35:AC93,G35:G93,$G$98,Q35:Q93,"SF 21-27 (taotletav raha)")</f>
        <v>0</v>
      </c>
      <c r="AD100" s="221">
        <f>SUMIFS(AD35:AD93,G35:G93,$G$98,Q35:Q93,"SF 21-27 (taotletav raha)")</f>
        <v>0</v>
      </c>
      <c r="AE100" s="222">
        <f>SUMIFS(AE35:AE93,G35:G93,$G$98,Q35:Q93,"SF 21-27 (taotletav raha)")</f>
        <v>0</v>
      </c>
      <c r="AF100" s="220">
        <f>SUMIFS(AF35:AF93,G35:G93,$G$98,Q35:Q93,"SF 21-27 (taotletav raha)")</f>
        <v>0</v>
      </c>
      <c r="AG100" s="221">
        <f>SUMIFS(AG35:AG93,G35:G93,$G$98,Q35:Q93,"SF 21-27 (taotletav raha)")</f>
        <v>0</v>
      </c>
      <c r="AR100" s="1" t="s">
        <v>127</v>
      </c>
    </row>
    <row r="101" spans="5:44" ht="15.75" thickBot="1" x14ac:dyDescent="0.3">
      <c r="F101" s="205" t="s">
        <v>139</v>
      </c>
      <c r="J101" s="1"/>
      <c r="Q101" s="205" t="s">
        <v>18</v>
      </c>
      <c r="R101" s="205"/>
      <c r="V101" s="223" t="s">
        <v>216</v>
      </c>
      <c r="Y101" s="215">
        <f>Y100*1.2</f>
        <v>0</v>
      </c>
      <c r="Z101" s="115">
        <f>Z100</f>
        <v>0</v>
      </c>
      <c r="AA101" s="116">
        <f>AA100*1.2</f>
        <v>0</v>
      </c>
      <c r="AB101" s="215">
        <f>AB100*1.22</f>
        <v>0</v>
      </c>
      <c r="AC101" s="115">
        <f>AC100</f>
        <v>0</v>
      </c>
      <c r="AD101" s="116">
        <f>AD100*1.22</f>
        <v>0</v>
      </c>
      <c r="AE101" s="215">
        <f>AE100*1.22</f>
        <v>0</v>
      </c>
      <c r="AF101" s="115">
        <f>AF100</f>
        <v>0</v>
      </c>
      <c r="AG101" s="116">
        <f>AG100*1.22</f>
        <v>0</v>
      </c>
      <c r="AR101" s="1" t="s">
        <v>157</v>
      </c>
    </row>
    <row r="102" spans="5:44" ht="15.75" thickBot="1" x14ac:dyDescent="0.3">
      <c r="F102" s="205" t="s">
        <v>104</v>
      </c>
      <c r="J102" s="1"/>
      <c r="Q102" s="205" t="s">
        <v>119</v>
      </c>
      <c r="R102" s="205"/>
      <c r="Y102" s="224"/>
      <c r="Z102" s="224"/>
      <c r="AA102" s="224"/>
    </row>
    <row r="103" spans="5:44" x14ac:dyDescent="0.25">
      <c r="F103" s="205" t="s">
        <v>224</v>
      </c>
      <c r="J103" s="1"/>
      <c r="K103" s="224"/>
      <c r="L103" s="224"/>
      <c r="M103" s="224"/>
      <c r="N103" s="224"/>
      <c r="Q103" s="205" t="s">
        <v>125</v>
      </c>
      <c r="V103" s="1" t="s">
        <v>225</v>
      </c>
      <c r="Y103" s="217">
        <f>SUMIFS(Y35:Y93,G35:G93,$G$99,Q35:Q93,"SF 21-27 (taotletav raha)")</f>
        <v>0</v>
      </c>
      <c r="Z103" s="218">
        <f>SUMIFS(Z35:Z93,G35:G93,$G$99,Q35:Q93,"SF 21-27 (taotletav raha)")</f>
        <v>0</v>
      </c>
      <c r="AA103" s="219">
        <f>SUMIFS(AA35:AA93,G35:G93,$G$99,Q35:Q93,"SF 21-27 (taotletav raha)")</f>
        <v>0</v>
      </c>
      <c r="AB103" s="222">
        <f>SUMIFS(AB35:AB93,G35:G93,$G$99,Q35:Q93,"SF 21-27 (taotletav raha)")</f>
        <v>0</v>
      </c>
      <c r="AC103" s="220">
        <f>SUMIFS(AC35:AC93,G35:G93,$G$99,Q35:Q93,"SF 21-27 (taotletav raha)")</f>
        <v>0</v>
      </c>
      <c r="AD103" s="221">
        <f>SUMIFS(AD35:AD93,G35:G93,$G$99,Q35:Q93,"SF 21-27 (taotletav raha)")</f>
        <v>0</v>
      </c>
      <c r="AE103" s="222">
        <f>SUMIFS(AE35:AE93,G35:G93,$G$99,Q35:Q93,"SF 21-27 (taotletav raha)")</f>
        <v>0</v>
      </c>
      <c r="AF103" s="220">
        <f>SUMIFS(AF35:AF93,G35:G93,$G$99,Q35:Q93,"SF 21-27 (taotletav raha)")</f>
        <v>0</v>
      </c>
      <c r="AG103" s="221">
        <f>SUMIFS(AG35:AG93,G35:G93,$G$99,Q35:Q93,"SF 21-27 (taotletav raha)")</f>
        <v>0</v>
      </c>
    </row>
    <row r="104" spans="5:44" ht="15.75" thickBot="1" x14ac:dyDescent="0.3">
      <c r="F104" s="205" t="s">
        <v>226</v>
      </c>
      <c r="J104" s="1"/>
      <c r="K104" s="224"/>
      <c r="L104" s="224"/>
      <c r="M104" s="224"/>
      <c r="V104" s="223" t="s">
        <v>216</v>
      </c>
      <c r="Y104" s="215">
        <f>Y103*1.2</f>
        <v>0</v>
      </c>
      <c r="Z104" s="115">
        <f>Z103</f>
        <v>0</v>
      </c>
      <c r="AA104" s="116">
        <f>AA103*1.2</f>
        <v>0</v>
      </c>
      <c r="AB104" s="215">
        <f>AB103*1.22</f>
        <v>0</v>
      </c>
      <c r="AC104" s="115">
        <f>AC103</f>
        <v>0</v>
      </c>
      <c r="AD104" s="116">
        <f>AD103*1.22</f>
        <v>0</v>
      </c>
      <c r="AE104" s="215">
        <f>AE103*1.22</f>
        <v>0</v>
      </c>
      <c r="AF104" s="115">
        <f>AF103</f>
        <v>0</v>
      </c>
      <c r="AG104" s="116">
        <f>AG103*1.22</f>
        <v>0</v>
      </c>
    </row>
    <row r="105" spans="5:44" ht="15.75" thickBot="1" x14ac:dyDescent="0.3">
      <c r="F105" s="205" t="s">
        <v>227</v>
      </c>
      <c r="J105" s="1"/>
      <c r="K105" s="224"/>
      <c r="L105" s="224"/>
      <c r="M105" s="224"/>
      <c r="Y105" s="224"/>
      <c r="Z105" s="224"/>
      <c r="AA105" s="224"/>
    </row>
    <row r="106" spans="5:44" x14ac:dyDescent="0.25">
      <c r="F106" s="205" t="s">
        <v>228</v>
      </c>
      <c r="J106" s="1"/>
      <c r="K106" s="224"/>
      <c r="L106" s="224"/>
      <c r="M106" s="224"/>
      <c r="V106" s="1" t="s">
        <v>10</v>
      </c>
      <c r="Y106" s="217">
        <f>SUMIFS(Y35:Y93,G35:G93,$G$100,Q35:Q93,"SF 21-27 (taotletav raha)")</f>
        <v>0</v>
      </c>
      <c r="Z106" s="218">
        <f>SUMIFS(Z35:Z93,G35:G93,$G$100,Q35:Q93,"SF 21-27 (taotletav raha)")</f>
        <v>0</v>
      </c>
      <c r="AA106" s="219">
        <f>SUMIFS(AA35:AA93,G35:G93,$G$100,Q35:Q93,"SF 21-27 (taotletav raha)")</f>
        <v>0</v>
      </c>
      <c r="AB106" s="222">
        <f>SUMIFS(AB35:AB93,G35:G93,$G$100,Q35:Q93,"SF 21-27 (taotletav raha)")</f>
        <v>39500</v>
      </c>
      <c r="AC106" s="220">
        <f>SUMIFS(AC35:AC93,G35:G93,$G$100,Q35:Q93,"SF 21-27 (taotletav raha)")</f>
        <v>112400</v>
      </c>
      <c r="AD106" s="221">
        <f>SUMIFS(AD35:AD93,G35:G93,$G$100,Q35:Q93,"SF 21-27 (taotletav raha)")</f>
        <v>0</v>
      </c>
      <c r="AE106" s="222">
        <f>SUMIFS(AE35:AE93,G35:G93,$G$100,Q35:Q93,"SF 21-27 (taotletav raha)")</f>
        <v>92100</v>
      </c>
      <c r="AF106" s="220">
        <f>SUMIFS(AF35:AF93,G35:G93,$G$100,Q35:Q93,"SF 21-27 (taotletav raha)")</f>
        <v>169400</v>
      </c>
      <c r="AG106" s="221">
        <f>SUMIFS(AG35:AG93,G35:G93,$G$100,Q35:Q93,"SF 21-27 (taotletav raha)")</f>
        <v>0</v>
      </c>
    </row>
    <row r="107" spans="5:44" ht="15.75" thickBot="1" x14ac:dyDescent="0.3">
      <c r="F107" s="205" t="s">
        <v>229</v>
      </c>
      <c r="J107" s="1"/>
      <c r="V107" s="223" t="s">
        <v>216</v>
      </c>
      <c r="Y107" s="215">
        <f>Y106*1.2</f>
        <v>0</v>
      </c>
      <c r="Z107" s="115">
        <f>Z106</f>
        <v>0</v>
      </c>
      <c r="AA107" s="116">
        <f>AA106*1.2</f>
        <v>0</v>
      </c>
      <c r="AB107" s="215">
        <f>AB106*1.22</f>
        <v>48190</v>
      </c>
      <c r="AC107" s="115">
        <f>AC106</f>
        <v>112400</v>
      </c>
      <c r="AD107" s="116">
        <f>AD106*1.22</f>
        <v>0</v>
      </c>
      <c r="AE107" s="215">
        <f>AE106*1.22</f>
        <v>112362</v>
      </c>
      <c r="AF107" s="115">
        <f>AF106</f>
        <v>169400</v>
      </c>
      <c r="AG107" s="116">
        <f>AG106*1.22</f>
        <v>0</v>
      </c>
    </row>
    <row r="108" spans="5:44" x14ac:dyDescent="0.25">
      <c r="F108" s="205" t="s">
        <v>230</v>
      </c>
      <c r="J108" s="1"/>
      <c r="K108" s="224"/>
      <c r="L108" s="224"/>
      <c r="M108" s="224"/>
    </row>
    <row r="109" spans="5:44" x14ac:dyDescent="0.25">
      <c r="F109" s="205" t="s">
        <v>231</v>
      </c>
      <c r="J109" s="1"/>
      <c r="K109" s="224"/>
      <c r="L109" s="224"/>
      <c r="M109" s="224"/>
    </row>
    <row r="110" spans="5:44" x14ac:dyDescent="0.25">
      <c r="F110" s="205" t="s">
        <v>232</v>
      </c>
      <c r="J110" s="1"/>
      <c r="K110" s="224"/>
      <c r="L110" s="224"/>
      <c r="M110" s="224"/>
    </row>
    <row r="111" spans="5:44" ht="15.75" thickBot="1" x14ac:dyDescent="0.3">
      <c r="F111" s="205" t="s">
        <v>233</v>
      </c>
      <c r="J111" s="1"/>
      <c r="K111" s="224"/>
      <c r="L111" s="224"/>
      <c r="M111" s="224"/>
      <c r="V111" s="216" t="s">
        <v>234</v>
      </c>
    </row>
    <row r="112" spans="5:44" x14ac:dyDescent="0.25">
      <c r="F112" s="205" t="s">
        <v>235</v>
      </c>
      <c r="J112" s="1"/>
      <c r="K112" s="224"/>
      <c r="L112" s="224"/>
      <c r="M112" s="224"/>
      <c r="V112" s="1" t="s">
        <v>7</v>
      </c>
      <c r="Y112" s="217">
        <f t="shared" ref="Y112:AG112" si="9">SUMIFS(Y$35:Y$93, $G$35:$G$93, $G$97, $Q$35:$Q$93, "Baaseelarve")+SUMIFS(Y$35:Y$93, $G$35:$G$93, $G$97, $Q$35:$Q$93, "Muu rahastus")+SUMIFS(Y$35:Y$93, $G$35:$G$93, $G$97, $Q$35:$Q$93, "Reserv (SR)")+SUMIFS(Y$35:Y$93, $G$35:$G$93, $G$97, $Q$35:$Q$93, "RRF")+SUMIFS(Y$35:Y$93, $G$35:$G$93, $G$97, $Q$35:$Q$93, "SF 14-20 (töös olev projekt)")</f>
        <v>1527714</v>
      </c>
      <c r="Z112" s="218">
        <f t="shared" si="9"/>
        <v>148159.21000000002</v>
      </c>
      <c r="AA112" s="477">
        <f t="shared" si="9"/>
        <v>0</v>
      </c>
      <c r="AB112" s="217">
        <f t="shared" si="9"/>
        <v>2395146.4</v>
      </c>
      <c r="AC112" s="218">
        <f t="shared" si="9"/>
        <v>162600</v>
      </c>
      <c r="AD112" s="219">
        <f t="shared" si="9"/>
        <v>168400</v>
      </c>
      <c r="AE112" s="479">
        <f t="shared" si="9"/>
        <v>1042000</v>
      </c>
      <c r="AF112" s="218">
        <f t="shared" si="9"/>
        <v>82600</v>
      </c>
      <c r="AG112" s="219">
        <f t="shared" si="9"/>
        <v>127777</v>
      </c>
    </row>
    <row r="113" spans="6:33" ht="15.75" thickBot="1" x14ac:dyDescent="0.3">
      <c r="F113" s="205" t="s">
        <v>236</v>
      </c>
      <c r="J113" s="1"/>
      <c r="K113" s="224"/>
      <c r="L113" s="224"/>
      <c r="M113" s="224"/>
      <c r="V113" s="223" t="s">
        <v>216</v>
      </c>
      <c r="Y113" s="215">
        <f>Y112*1.2</f>
        <v>1833256.8</v>
      </c>
      <c r="Z113" s="115">
        <f>Z112</f>
        <v>148159.21000000002</v>
      </c>
      <c r="AA113" s="478">
        <f>AA112*1.2</f>
        <v>0</v>
      </c>
      <c r="AB113" s="215">
        <f>AB112*1.22</f>
        <v>2922078.608</v>
      </c>
      <c r="AC113" s="115">
        <f>AC112</f>
        <v>162600</v>
      </c>
      <c r="AD113" s="116">
        <f>AD112*1.22</f>
        <v>205448</v>
      </c>
      <c r="AE113" s="480">
        <f>AE112*1.22</f>
        <v>1271240</v>
      </c>
      <c r="AF113" s="115">
        <f>AF112</f>
        <v>82600</v>
      </c>
      <c r="AG113" s="116">
        <f>AG112*1.22</f>
        <v>155887.94</v>
      </c>
    </row>
    <row r="114" spans="6:33" ht="15.75" thickBot="1" x14ac:dyDescent="0.3">
      <c r="F114" s="205" t="s">
        <v>237</v>
      </c>
      <c r="J114" s="1"/>
      <c r="K114" s="224"/>
      <c r="L114" s="224"/>
      <c r="M114" s="224"/>
      <c r="Y114" s="224"/>
      <c r="Z114" s="224"/>
      <c r="AA114" s="224"/>
      <c r="AB114" s="224"/>
      <c r="AC114" s="224"/>
      <c r="AD114" s="224"/>
      <c r="AE114" s="224"/>
      <c r="AF114" s="224"/>
      <c r="AG114" s="224"/>
    </row>
    <row r="115" spans="6:33" x14ac:dyDescent="0.25">
      <c r="F115" s="205" t="s">
        <v>238</v>
      </c>
      <c r="J115" s="1"/>
      <c r="V115" s="1" t="s">
        <v>8</v>
      </c>
      <c r="Y115" s="217">
        <f t="shared" ref="Y115:AG115" si="10">SUMIFS(Y$35:Y$93, $G$35:$G$93, $G$98, $Q$35:$Q$93, "Baaseelarve")+SUMIFS(Y$35:Y$93, $G$35:$G$93, $G$98, $Q$35:$Q$93, "Muu rahastus")+SUMIFS(Y$35:Y$93, $G$35:$G$93, $G$98, $Q$35:$Q$93, "Reserv (SR)")+SUMIFS(Y$35:Y$93, $G$35:$G$93, $G$98, $Q$35:$Q$93, "RRF")+SUMIFS(Y$35:Y$93, $G$35:$G$93, $G$98, $Q$35:$Q$93, "SF 14-20 (töös olev projekt)")</f>
        <v>0</v>
      </c>
      <c r="Z115" s="218">
        <f t="shared" si="10"/>
        <v>0</v>
      </c>
      <c r="AA115" s="477">
        <f t="shared" si="10"/>
        <v>0</v>
      </c>
      <c r="AB115" s="217">
        <f t="shared" si="10"/>
        <v>0</v>
      </c>
      <c r="AC115" s="218">
        <f t="shared" si="10"/>
        <v>0</v>
      </c>
      <c r="AD115" s="219">
        <f t="shared" si="10"/>
        <v>0</v>
      </c>
      <c r="AE115" s="479">
        <f t="shared" si="10"/>
        <v>0</v>
      </c>
      <c r="AF115" s="218">
        <f t="shared" si="10"/>
        <v>0</v>
      </c>
      <c r="AG115" s="219">
        <f t="shared" si="10"/>
        <v>0</v>
      </c>
    </row>
    <row r="116" spans="6:33" ht="15.75" thickBot="1" x14ac:dyDescent="0.3">
      <c r="I116" s="3"/>
      <c r="J116" s="1"/>
      <c r="V116" s="223" t="s">
        <v>216</v>
      </c>
      <c r="Y116" s="215">
        <f>Y115*1.2</f>
        <v>0</v>
      </c>
      <c r="Z116" s="115">
        <f>Z115</f>
        <v>0</v>
      </c>
      <c r="AA116" s="478">
        <f>AA115*1.2</f>
        <v>0</v>
      </c>
      <c r="AB116" s="215">
        <f>AB115*1.22</f>
        <v>0</v>
      </c>
      <c r="AC116" s="115">
        <f>AC115</f>
        <v>0</v>
      </c>
      <c r="AD116" s="116">
        <f>AD115*1.22</f>
        <v>0</v>
      </c>
      <c r="AE116" s="480">
        <f>AE115*1.22</f>
        <v>0</v>
      </c>
      <c r="AF116" s="115">
        <f>AF115</f>
        <v>0</v>
      </c>
      <c r="AG116" s="116">
        <f>AG115*1.22</f>
        <v>0</v>
      </c>
    </row>
    <row r="117" spans="6:33" ht="15.75" thickBot="1" x14ac:dyDescent="0.3">
      <c r="H117" s="3"/>
      <c r="J117" s="1"/>
      <c r="Y117" s="224"/>
      <c r="Z117" s="224"/>
      <c r="AA117" s="224"/>
      <c r="AB117" s="224"/>
      <c r="AC117" s="224"/>
      <c r="AD117" s="224"/>
      <c r="AE117" s="224"/>
      <c r="AF117" s="224"/>
      <c r="AG117" s="224"/>
    </row>
    <row r="118" spans="6:33" x14ac:dyDescent="0.25">
      <c r="V118" s="1" t="s">
        <v>225</v>
      </c>
      <c r="Y118" s="217">
        <f t="shared" ref="Y118:AG118" si="11">SUMIFS(Y$35:Y$93, $G$35:$G$93, $G$99, $Q$35:$Q$93, "Baaseelarve")+SUMIFS(Y$35:Y$93, $G$35:$G$93, $G$99, $Q$35:$Q$93, "Muu rahastus")+SUMIFS(Y$35:Y$93, $G$35:$G$93, $G$99, $Q$35:$Q$93, "Reserv (SR)")+SUMIFS(Y$35:Y$93, $G$35:$G$93, $G$99, $Q$35:$Q$93, "RRF")+SUMIFS(Y$35:Y$93, $G$35:$G$93, $G$99, $Q$35:$Q$93, "SF 14-20 (töös olev projekt)")</f>
        <v>0</v>
      </c>
      <c r="Z118" s="218">
        <f t="shared" si="11"/>
        <v>0</v>
      </c>
      <c r="AA118" s="477">
        <f t="shared" si="11"/>
        <v>0</v>
      </c>
      <c r="AB118" s="217">
        <f t="shared" si="11"/>
        <v>0</v>
      </c>
      <c r="AC118" s="218">
        <f t="shared" si="11"/>
        <v>0</v>
      </c>
      <c r="AD118" s="219">
        <f t="shared" si="11"/>
        <v>0</v>
      </c>
      <c r="AE118" s="479">
        <f t="shared" si="11"/>
        <v>0</v>
      </c>
      <c r="AF118" s="218">
        <f t="shared" si="11"/>
        <v>0</v>
      </c>
      <c r="AG118" s="219">
        <f t="shared" si="11"/>
        <v>0</v>
      </c>
    </row>
    <row r="119" spans="6:33" ht="15.75" thickBot="1" x14ac:dyDescent="0.3">
      <c r="V119" s="223" t="s">
        <v>216</v>
      </c>
      <c r="Y119" s="215">
        <f>Y118*1.2</f>
        <v>0</v>
      </c>
      <c r="Z119" s="115">
        <f>Z118</f>
        <v>0</v>
      </c>
      <c r="AA119" s="478">
        <f>AA118*1.2</f>
        <v>0</v>
      </c>
      <c r="AB119" s="215">
        <f>AB118*1.22</f>
        <v>0</v>
      </c>
      <c r="AC119" s="115">
        <f>AC118</f>
        <v>0</v>
      </c>
      <c r="AD119" s="116">
        <f>AD118*1.22</f>
        <v>0</v>
      </c>
      <c r="AE119" s="480">
        <f>AE118*1.22</f>
        <v>0</v>
      </c>
      <c r="AF119" s="115">
        <f>AF118</f>
        <v>0</v>
      </c>
      <c r="AG119" s="116">
        <f>AG118*1.22</f>
        <v>0</v>
      </c>
    </row>
    <row r="120" spans="6:33" ht="15.75" thickBot="1" x14ac:dyDescent="0.3">
      <c r="Y120" s="224"/>
      <c r="Z120" s="224"/>
      <c r="AA120" s="224"/>
      <c r="AB120" s="224"/>
      <c r="AC120" s="224"/>
      <c r="AD120" s="224"/>
      <c r="AE120" s="224"/>
      <c r="AF120" s="224"/>
      <c r="AG120" s="224"/>
    </row>
    <row r="121" spans="6:33" x14ac:dyDescent="0.25">
      <c r="V121" s="1" t="s">
        <v>10</v>
      </c>
      <c r="Y121" s="217">
        <f t="shared" ref="Y121:AG121" si="12">SUMIFS(Y$35:Y$93, $G$35:$G$93, $G$100, $Q$35:$Q$93, "Baaseelarve")+SUMIFS(Y$35:Y$93, $G$35:$G$93, $G$100, $Q$35:$Q$93, "Muu rahastus")+SUMIFS(Y$35:Y$93, $G$35:$G$93, $G$100, $Q$35:$Q$93, "Reserv (SR)")+SUMIFS(Y$35:Y$93, $G$35:$G$93, $G$100, $Q$35:$Q$93, "RRF")+SUMIFS(Y$35:Y$93, $G$35:$G$93, $G$100, $Q$35:$Q$93, "SF 14-20 (töös olev projekt)")</f>
        <v>0</v>
      </c>
      <c r="Z121" s="218">
        <f t="shared" si="12"/>
        <v>259400</v>
      </c>
      <c r="AA121" s="477">
        <f t="shared" si="12"/>
        <v>424556</v>
      </c>
      <c r="AB121" s="217">
        <f t="shared" si="12"/>
        <v>0</v>
      </c>
      <c r="AC121" s="218">
        <f t="shared" si="12"/>
        <v>853483</v>
      </c>
      <c r="AD121" s="219">
        <f t="shared" si="12"/>
        <v>792100</v>
      </c>
      <c r="AE121" s="479">
        <f t="shared" si="12"/>
        <v>0</v>
      </c>
      <c r="AF121" s="218">
        <f t="shared" si="12"/>
        <v>697000</v>
      </c>
      <c r="AG121" s="219">
        <f t="shared" si="12"/>
        <v>1176200</v>
      </c>
    </row>
    <row r="122" spans="6:33" ht="15.75" thickBot="1" x14ac:dyDescent="0.3">
      <c r="V122" s="223" t="s">
        <v>216</v>
      </c>
      <c r="Y122" s="215">
        <f>Y121*1.2</f>
        <v>0</v>
      </c>
      <c r="Z122" s="115">
        <f>Z121</f>
        <v>259400</v>
      </c>
      <c r="AA122" s="478">
        <f>AA121*1.2</f>
        <v>509467.19999999995</v>
      </c>
      <c r="AB122" s="215">
        <f>AB121*1.22</f>
        <v>0</v>
      </c>
      <c r="AC122" s="115">
        <f>AC121</f>
        <v>853483</v>
      </c>
      <c r="AD122" s="116">
        <f>AD121*1.22</f>
        <v>966362</v>
      </c>
      <c r="AE122" s="480">
        <f>AE121*1.22</f>
        <v>0</v>
      </c>
      <c r="AF122" s="115">
        <f>AF121</f>
        <v>697000</v>
      </c>
      <c r="AG122" s="116">
        <f>AG121*1.22</f>
        <v>1434964</v>
      </c>
    </row>
    <row r="123" spans="6:33" x14ac:dyDescent="0.25">
      <c r="Y123" s="224"/>
      <c r="Z123" s="224"/>
      <c r="AA123" s="224"/>
      <c r="AB123" s="224"/>
      <c r="AC123" s="224"/>
      <c r="AD123" s="224"/>
      <c r="AE123" s="224"/>
      <c r="AF123" s="224"/>
      <c r="AG123" s="224"/>
    </row>
    <row r="124" spans="6:33" x14ac:dyDescent="0.25">
      <c r="Y124" s="224"/>
      <c r="Z124" s="224"/>
      <c r="AA124" s="224"/>
      <c r="AB124" s="224"/>
      <c r="AC124" s="224"/>
      <c r="AD124" s="224"/>
      <c r="AE124" s="224"/>
      <c r="AF124" s="224"/>
      <c r="AG124" s="224"/>
    </row>
    <row r="125" spans="6:33" x14ac:dyDescent="0.25">
      <c r="Y125" s="224"/>
      <c r="Z125" s="224"/>
      <c r="AA125" s="224"/>
      <c r="AB125" s="224"/>
      <c r="AC125" s="224"/>
      <c r="AD125" s="224"/>
      <c r="AE125" s="224"/>
      <c r="AF125" s="224"/>
      <c r="AG125" s="224"/>
    </row>
    <row r="126" spans="6:33" ht="15.75" thickBot="1" x14ac:dyDescent="0.3">
      <c r="V126" s="216" t="s">
        <v>220</v>
      </c>
    </row>
    <row r="127" spans="6:33" x14ac:dyDescent="0.25">
      <c r="V127" s="1" t="s">
        <v>7</v>
      </c>
      <c r="Y127" s="217">
        <f t="shared" ref="Y127:AG127" si="13">SUMIFS(Y$35:Y$93,$G$35:$G$93,$G$97,$Q$35:$Q$93,$Q$99)</f>
        <v>0</v>
      </c>
      <c r="Z127" s="218">
        <f t="shared" si="13"/>
        <v>0</v>
      </c>
      <c r="AA127" s="477">
        <f t="shared" si="13"/>
        <v>0</v>
      </c>
      <c r="AB127" s="217">
        <f t="shared" si="13"/>
        <v>0</v>
      </c>
      <c r="AC127" s="218">
        <f t="shared" si="13"/>
        <v>0</v>
      </c>
      <c r="AD127" s="219">
        <f t="shared" si="13"/>
        <v>0</v>
      </c>
      <c r="AE127" s="479">
        <f t="shared" si="13"/>
        <v>0</v>
      </c>
      <c r="AF127" s="218">
        <f t="shared" si="13"/>
        <v>0</v>
      </c>
      <c r="AG127" s="219">
        <f t="shared" si="13"/>
        <v>0</v>
      </c>
    </row>
    <row r="128" spans="6:33" ht="15.75" thickBot="1" x14ac:dyDescent="0.3">
      <c r="V128" s="223" t="s">
        <v>216</v>
      </c>
      <c r="Y128" s="215">
        <f>Y127*1.2</f>
        <v>0</v>
      </c>
      <c r="Z128" s="115">
        <f>Z127</f>
        <v>0</v>
      </c>
      <c r="AA128" s="478">
        <f>AA127*1.2</f>
        <v>0</v>
      </c>
      <c r="AB128" s="215">
        <f>AB127*1.22</f>
        <v>0</v>
      </c>
      <c r="AC128" s="115">
        <f>AC127</f>
        <v>0</v>
      </c>
      <c r="AD128" s="116">
        <f>AD127*1.22</f>
        <v>0</v>
      </c>
      <c r="AE128" s="480">
        <f>AE127*1.22</f>
        <v>0</v>
      </c>
      <c r="AF128" s="115">
        <f>AF127</f>
        <v>0</v>
      </c>
      <c r="AG128" s="116">
        <f>AG127*1.22</f>
        <v>0</v>
      </c>
    </row>
    <row r="129" spans="22:33" ht="15.75" thickBot="1" x14ac:dyDescent="0.3">
      <c r="Y129" s="224"/>
      <c r="Z129" s="224"/>
      <c r="AA129" s="224"/>
      <c r="AB129" s="224"/>
      <c r="AC129" s="224"/>
      <c r="AD129" s="224"/>
      <c r="AE129" s="224"/>
      <c r="AF129" s="224"/>
      <c r="AG129" s="224"/>
    </row>
    <row r="130" spans="22:33" x14ac:dyDescent="0.25">
      <c r="V130" s="1" t="s">
        <v>8</v>
      </c>
      <c r="Y130" s="217">
        <f t="shared" ref="Y130:AG130" si="14">SUMIFS(Y$35:Y$93,$G$35:$G$93,$G$98,$Q$35:$Q$93,$Q$99)</f>
        <v>0</v>
      </c>
      <c r="Z130" s="218">
        <f t="shared" si="14"/>
        <v>0</v>
      </c>
      <c r="AA130" s="477">
        <f t="shared" si="14"/>
        <v>0</v>
      </c>
      <c r="AB130" s="217">
        <f t="shared" si="14"/>
        <v>0</v>
      </c>
      <c r="AC130" s="218">
        <f t="shared" si="14"/>
        <v>0</v>
      </c>
      <c r="AD130" s="219">
        <f t="shared" si="14"/>
        <v>0</v>
      </c>
      <c r="AE130" s="479">
        <f t="shared" si="14"/>
        <v>0</v>
      </c>
      <c r="AF130" s="218">
        <f t="shared" si="14"/>
        <v>0</v>
      </c>
      <c r="AG130" s="219">
        <f t="shared" si="14"/>
        <v>0</v>
      </c>
    </row>
    <row r="131" spans="22:33" ht="15.75" thickBot="1" x14ac:dyDescent="0.3">
      <c r="V131" s="223" t="s">
        <v>216</v>
      </c>
      <c r="Y131" s="215">
        <f>Y130*1.2</f>
        <v>0</v>
      </c>
      <c r="Z131" s="115">
        <f>Z130</f>
        <v>0</v>
      </c>
      <c r="AA131" s="478">
        <f>AA130*1.2</f>
        <v>0</v>
      </c>
      <c r="AB131" s="215">
        <f>AB130*1.22</f>
        <v>0</v>
      </c>
      <c r="AC131" s="115">
        <f>AC130</f>
        <v>0</v>
      </c>
      <c r="AD131" s="116">
        <f>AD130*1.22</f>
        <v>0</v>
      </c>
      <c r="AE131" s="480">
        <f>AE130*1.22</f>
        <v>0</v>
      </c>
      <c r="AF131" s="115">
        <f>AF130</f>
        <v>0</v>
      </c>
      <c r="AG131" s="116">
        <f>AG130*1.22</f>
        <v>0</v>
      </c>
    </row>
    <row r="132" spans="22:33" ht="15.75" thickBot="1" x14ac:dyDescent="0.3">
      <c r="Y132" s="224"/>
      <c r="Z132" s="224"/>
      <c r="AA132" s="224"/>
      <c r="AB132" s="224"/>
      <c r="AC132" s="224"/>
      <c r="AD132" s="224"/>
      <c r="AE132" s="224"/>
      <c r="AF132" s="224"/>
      <c r="AG132" s="224"/>
    </row>
    <row r="133" spans="22:33" x14ac:dyDescent="0.25">
      <c r="V133" s="1" t="s">
        <v>225</v>
      </c>
      <c r="Y133" s="217">
        <f t="shared" ref="Y133:AG133" si="15">SUMIFS(Y$35:Y$93,$G$35:$G$93,$G$99,$Q$35:$Q$93,$Q$99)</f>
        <v>0</v>
      </c>
      <c r="Z133" s="218">
        <f t="shared" si="15"/>
        <v>0</v>
      </c>
      <c r="AA133" s="477">
        <f t="shared" si="15"/>
        <v>0</v>
      </c>
      <c r="AB133" s="217">
        <f t="shared" si="15"/>
        <v>0</v>
      </c>
      <c r="AC133" s="218">
        <f t="shared" si="15"/>
        <v>0</v>
      </c>
      <c r="AD133" s="219">
        <f t="shared" si="15"/>
        <v>0</v>
      </c>
      <c r="AE133" s="479">
        <f t="shared" si="15"/>
        <v>0</v>
      </c>
      <c r="AF133" s="218">
        <f t="shared" si="15"/>
        <v>0</v>
      </c>
      <c r="AG133" s="219">
        <f t="shared" si="15"/>
        <v>0</v>
      </c>
    </row>
    <row r="134" spans="22:33" ht="15.75" thickBot="1" x14ac:dyDescent="0.3">
      <c r="V134" s="223" t="s">
        <v>216</v>
      </c>
      <c r="Y134" s="215">
        <f>Y133*1.2</f>
        <v>0</v>
      </c>
      <c r="Z134" s="115">
        <f>Z133</f>
        <v>0</v>
      </c>
      <c r="AA134" s="478">
        <f>AA133*1.2</f>
        <v>0</v>
      </c>
      <c r="AB134" s="215">
        <f>AB133*1.22</f>
        <v>0</v>
      </c>
      <c r="AC134" s="115">
        <f>AC133</f>
        <v>0</v>
      </c>
      <c r="AD134" s="116">
        <f>AD133*1.22</f>
        <v>0</v>
      </c>
      <c r="AE134" s="480">
        <f>AE133*1.22</f>
        <v>0</v>
      </c>
      <c r="AF134" s="115">
        <f>AF133</f>
        <v>0</v>
      </c>
      <c r="AG134" s="116">
        <f>AG133*1.22</f>
        <v>0</v>
      </c>
    </row>
    <row r="135" spans="22:33" ht="15.75" thickBot="1" x14ac:dyDescent="0.3">
      <c r="Y135" s="224"/>
      <c r="Z135" s="224"/>
      <c r="AA135" s="224"/>
      <c r="AB135" s="224"/>
      <c r="AC135" s="224"/>
      <c r="AD135" s="224"/>
      <c r="AE135" s="224"/>
      <c r="AF135" s="224"/>
      <c r="AG135" s="224"/>
    </row>
    <row r="136" spans="22:33" x14ac:dyDescent="0.25">
      <c r="V136" s="1" t="s">
        <v>10</v>
      </c>
      <c r="Y136" s="217">
        <f t="shared" ref="Y136:AG136" si="16">SUMIFS(Y$35:Y$93,$G$35:$G$93,$G$100,$Q$35:$Q$93,$Q$99)</f>
        <v>0</v>
      </c>
      <c r="Z136" s="218">
        <f t="shared" si="16"/>
        <v>0</v>
      </c>
      <c r="AA136" s="477">
        <f t="shared" si="16"/>
        <v>0</v>
      </c>
      <c r="AB136" s="217">
        <f t="shared" si="16"/>
        <v>0</v>
      </c>
      <c r="AC136" s="218">
        <f t="shared" si="16"/>
        <v>0</v>
      </c>
      <c r="AD136" s="219">
        <f t="shared" si="16"/>
        <v>0</v>
      </c>
      <c r="AE136" s="479">
        <f t="shared" si="16"/>
        <v>0</v>
      </c>
      <c r="AF136" s="218">
        <f t="shared" si="16"/>
        <v>0</v>
      </c>
      <c r="AG136" s="219">
        <f t="shared" si="16"/>
        <v>0</v>
      </c>
    </row>
    <row r="137" spans="22:33" ht="15.75" thickBot="1" x14ac:dyDescent="0.3">
      <c r="V137" s="223" t="s">
        <v>216</v>
      </c>
      <c r="Y137" s="215">
        <f>Y136*1.2</f>
        <v>0</v>
      </c>
      <c r="Z137" s="115">
        <f>Z136</f>
        <v>0</v>
      </c>
      <c r="AA137" s="478">
        <f>AA136*1.2</f>
        <v>0</v>
      </c>
      <c r="AB137" s="215">
        <f>AB136*1.22</f>
        <v>0</v>
      </c>
      <c r="AC137" s="115">
        <f>AC136</f>
        <v>0</v>
      </c>
      <c r="AD137" s="116">
        <f>AD136*1.22</f>
        <v>0</v>
      </c>
      <c r="AE137" s="480">
        <f>AE136*1.22</f>
        <v>0</v>
      </c>
      <c r="AF137" s="115">
        <f>AF136</f>
        <v>0</v>
      </c>
      <c r="AG137" s="116">
        <f>AG136*1.22</f>
        <v>0</v>
      </c>
    </row>
  </sheetData>
  <sheetProtection sort="0" autoFilter="0"/>
  <autoFilter ref="A33:AS95" xr:uid="{26F4B7B0-4764-496D-9313-E7C884B0D6FB}">
    <filterColumn colId="24" showButton="0"/>
    <filterColumn colId="25" showButton="0"/>
    <filterColumn colId="27" showButton="0"/>
    <filterColumn colId="28" showButton="0"/>
    <filterColumn colId="30" showButton="0"/>
    <filterColumn colId="31" showButton="0"/>
    <filterColumn colId="33" showButton="0"/>
    <filterColumn colId="34" showButton="0"/>
    <filterColumn colId="36" showButton="0"/>
    <filterColumn colId="37" showButton="0"/>
  </autoFilter>
  <mergeCells count="22">
    <mergeCell ref="Y32:AP32"/>
    <mergeCell ref="B17:I17"/>
    <mergeCell ref="B20:I20"/>
    <mergeCell ref="B26:I26"/>
    <mergeCell ref="B23:I23"/>
    <mergeCell ref="K20:S20"/>
    <mergeCell ref="K23:S23"/>
    <mergeCell ref="K17:S17"/>
    <mergeCell ref="AN33:AP33"/>
    <mergeCell ref="Y33:AA33"/>
    <mergeCell ref="AB33:AD33"/>
    <mergeCell ref="AE33:AG33"/>
    <mergeCell ref="AH33:AJ33"/>
    <mergeCell ref="AK33:AM33"/>
    <mergeCell ref="B2:E2"/>
    <mergeCell ref="G2:K2"/>
    <mergeCell ref="S34:X34"/>
    <mergeCell ref="K26:S26"/>
    <mergeCell ref="K19:S19"/>
    <mergeCell ref="K22:S22"/>
    <mergeCell ref="K25:S25"/>
    <mergeCell ref="K28:S28"/>
  </mergeCells>
  <phoneticPr fontId="7" type="noConversion"/>
  <dataValidations count="9">
    <dataValidation type="list" allowBlank="1" showInputMessage="1" showErrorMessage="1" sqref="Q118:Q150 Q31:Q32 P116 O117" xr:uid="{258C40CF-7ED3-46AD-9DBE-9E35B6A83AF2}">
      <formula1>$S$19:$S$22</formula1>
    </dataValidation>
    <dataValidation type="list" allowBlank="1" showInputMessage="1" showErrorMessage="1" sqref="F117:F151 F31:F32" xr:uid="{6788E54C-2BD5-4096-85C2-888BADA7E1F2}">
      <formula1>$H$3:$K$3</formula1>
    </dataValidation>
    <dataValidation type="list" allowBlank="1" showInputMessage="1" showErrorMessage="1" sqref="Q35:Q94" xr:uid="{D3E718C6-7AB1-4871-9C15-0A5014791696}">
      <formula1>$Q$97:$Q$103</formula1>
    </dataValidation>
    <dataValidation type="list" allowBlank="1" showInputMessage="1" showErrorMessage="1" sqref="E35:E94" xr:uid="{4537B685-D58B-48A6-A09A-6E7B0652C7B9}">
      <formula1>$E$97:$E$99</formula1>
    </dataValidation>
    <dataValidation type="list" allowBlank="1" showInputMessage="1" showErrorMessage="1" sqref="F35:F94" xr:uid="{EA197172-5E41-4726-AB9F-2F1BADFCFFAC}">
      <formula1>$F$97:$F$115</formula1>
    </dataValidation>
    <dataValidation type="list" allowBlank="1" showInputMessage="1" showErrorMessage="1" sqref="G35:G94" xr:uid="{58A20634-86BF-47AA-9970-DA930862660F}">
      <formula1>$G$97:$G$100</formula1>
    </dataValidation>
    <dataValidation type="list" allowBlank="1" showInputMessage="1" showErrorMessage="1" sqref="AR35:AR94" xr:uid="{63C0EE7F-3A35-4E09-8468-E4CA0CE5603D}">
      <formula1>$AR$97:$AR$101</formula1>
    </dataValidation>
    <dataValidation type="whole" allowBlank="1" showInputMessage="1" showErrorMessage="1" sqref="B19:I19" xr:uid="{BAA790B2-6BD4-4790-8148-61FF4AD6D1D3}">
      <formula1>0</formula1>
      <formula2>10000000</formula2>
    </dataValidation>
    <dataValidation type="whole" allowBlank="1" showInputMessage="1" showErrorMessage="1" sqref="B22:I22 B25:I25 C28:I28" xr:uid="{0E4C4795-2F7F-4DAE-BFF4-DE195B193D65}">
      <formula1>0</formula1>
      <formula2>100</formula2>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1F729-9D90-42B6-8314-2527032805E7}">
  <dimension ref="A1:AV117"/>
  <sheetViews>
    <sheetView topLeftCell="AG1" zoomScale="70" zoomScaleNormal="70" workbookViewId="0">
      <selection activeCell="AR39" sqref="AR39"/>
    </sheetView>
  </sheetViews>
  <sheetFormatPr defaultRowHeight="15" customHeight="1" x14ac:dyDescent="0.25"/>
  <cols>
    <col min="1" max="1" width="21.140625" customWidth="1"/>
    <col min="2" max="2" width="15" customWidth="1"/>
    <col min="3" max="3" width="13.85546875" customWidth="1"/>
    <col min="4" max="4" width="14.140625" customWidth="1"/>
    <col min="5" max="5" width="16.85546875" customWidth="1"/>
    <col min="6" max="6" width="18.5703125" customWidth="1"/>
    <col min="7" max="7" width="14.140625" customWidth="1"/>
    <col min="8" max="8" width="11.85546875" customWidth="1"/>
    <col min="9" max="9" width="20.140625" customWidth="1"/>
    <col min="10" max="10" width="25.140625" style="3" customWidth="1"/>
    <col min="11" max="11" width="42" customWidth="1"/>
    <col min="12" max="12" width="12" hidden="1" customWidth="1"/>
    <col min="13" max="13" width="14.140625" hidden="1" customWidth="1"/>
    <col min="14" max="14" width="12.140625" customWidth="1"/>
    <col min="16" max="16" width="14.85546875" bestFit="1" customWidth="1"/>
    <col min="17" max="17" width="9.140625" customWidth="1"/>
    <col min="18" max="21" width="13.140625" customWidth="1"/>
    <col min="22" max="24" width="9.140625" customWidth="1"/>
    <col min="25" max="25" width="11" bestFit="1" customWidth="1"/>
    <col min="26" max="36" width="10.140625" customWidth="1"/>
    <col min="37" max="37" width="40.140625" customWidth="1"/>
    <col min="38" max="38" width="37" customWidth="1"/>
    <col min="39" max="39" width="60.85546875" customWidth="1"/>
    <col min="40" max="40" width="9.140625" customWidth="1"/>
    <col min="41" max="42" width="10.140625" bestFit="1" customWidth="1"/>
    <col min="43" max="43" width="10.85546875" customWidth="1"/>
    <col min="44" max="44" width="73.5703125" customWidth="1"/>
  </cols>
  <sheetData>
    <row r="1" spans="1:11" x14ac:dyDescent="0.25">
      <c r="A1" s="5" t="s">
        <v>239</v>
      </c>
      <c r="B1" s="171"/>
      <c r="C1" s="172"/>
      <c r="D1" s="172"/>
      <c r="E1" s="8"/>
      <c r="F1" s="378"/>
      <c r="G1" s="378"/>
      <c r="H1" s="378"/>
      <c r="I1" s="8"/>
    </row>
    <row r="2" spans="1:11" ht="30.75" customHeight="1" x14ac:dyDescent="0.25">
      <c r="A2" s="7" t="s">
        <v>1</v>
      </c>
      <c r="B2" s="568" t="s">
        <v>2</v>
      </c>
      <c r="C2" s="568"/>
      <c r="D2" s="568"/>
      <c r="E2" s="8"/>
      <c r="F2" s="8"/>
      <c r="G2" s="8"/>
      <c r="H2" s="8"/>
      <c r="I2" s="8"/>
      <c r="J2" s="4"/>
    </row>
    <row r="3" spans="1:11" x14ac:dyDescent="0.25">
      <c r="A3" s="11" t="s">
        <v>4</v>
      </c>
      <c r="B3" s="12" t="s">
        <v>240</v>
      </c>
      <c r="C3" s="13">
        <v>2023</v>
      </c>
      <c r="D3" s="13">
        <v>2024</v>
      </c>
      <c r="E3" s="8"/>
      <c r="F3" s="8"/>
      <c r="G3" s="8"/>
      <c r="H3" s="8"/>
      <c r="I3" s="8"/>
      <c r="J3" s="4"/>
      <c r="K3" s="3"/>
    </row>
    <row r="4" spans="1:11" x14ac:dyDescent="0.25">
      <c r="A4" s="5" t="s">
        <v>11</v>
      </c>
      <c r="B4" s="9">
        <f>SUM(C4:D4)</f>
        <v>6070488</v>
      </c>
      <c r="C4" s="9">
        <f>SUM(C5+C12)</f>
        <v>3262450</v>
      </c>
      <c r="D4" s="9">
        <f>SUM(D5+D12)</f>
        <v>2808038</v>
      </c>
      <c r="E4" s="8"/>
      <c r="F4" s="8"/>
      <c r="G4" s="8"/>
      <c r="H4" s="8"/>
      <c r="I4" s="8"/>
      <c r="J4" s="4"/>
      <c r="K4" s="4"/>
    </row>
    <row r="5" spans="1:11" ht="15.75" x14ac:dyDescent="0.25">
      <c r="A5" s="5" t="s">
        <v>12</v>
      </c>
      <c r="B5" s="9">
        <f>SUM(C5:D5)</f>
        <v>2862988</v>
      </c>
      <c r="C5" s="9">
        <f>SUM(C6:C11)</f>
        <v>2109950</v>
      </c>
      <c r="D5" s="9">
        <f>SUM(D6:D11)</f>
        <v>753038</v>
      </c>
      <c r="E5" s="16"/>
      <c r="F5" s="8"/>
      <c r="G5" s="8"/>
      <c r="H5" s="8"/>
      <c r="I5" s="8"/>
      <c r="J5" s="4"/>
    </row>
    <row r="6" spans="1:11" x14ac:dyDescent="0.25">
      <c r="A6" s="30" t="s">
        <v>13</v>
      </c>
      <c r="B6" s="17">
        <f t="shared" ref="B6:B14" si="0">SUM(C6:D6)</f>
        <v>1459950</v>
      </c>
      <c r="C6" s="18">
        <f>SUMIFS(Q35:Q94,O35:O94,"Baaseelarve")</f>
        <v>1059950</v>
      </c>
      <c r="D6" s="18">
        <f>SUMIFS(R35:R94,O35:O94,"Baaseelarve")</f>
        <v>400000</v>
      </c>
      <c r="E6" s="10"/>
      <c r="F6" s="8"/>
      <c r="G6" s="8"/>
      <c r="H6" s="8"/>
      <c r="I6" s="8"/>
      <c r="J6" s="4"/>
    </row>
    <row r="7" spans="1:11" x14ac:dyDescent="0.25">
      <c r="A7" s="30" t="s">
        <v>14</v>
      </c>
      <c r="B7" s="17">
        <f t="shared" si="0"/>
        <v>1305038</v>
      </c>
      <c r="C7" s="18">
        <f>SUMIFS(Q35:Q94,O35:O94,"Muu rahastus")</f>
        <v>952000</v>
      </c>
      <c r="D7" s="18">
        <f>SUMIFS(R35:R94,O35:O94,"Muu rahastus")</f>
        <v>353038</v>
      </c>
      <c r="E7" s="10"/>
      <c r="F7" s="8"/>
      <c r="G7" s="8"/>
      <c r="H7" s="8"/>
      <c r="I7" s="8"/>
      <c r="J7" s="4"/>
    </row>
    <row r="8" spans="1:11" x14ac:dyDescent="0.25">
      <c r="A8" s="30" t="s">
        <v>15</v>
      </c>
      <c r="B8" s="17">
        <f t="shared" si="0"/>
        <v>0</v>
      </c>
      <c r="C8" s="18">
        <f>SUMIFS(Q35:Q94,O35:O94,"Reserv (SR)")</f>
        <v>0</v>
      </c>
      <c r="D8" s="18">
        <f>SUMIFS(R35:R94,O35:O94,"Reserv (SR)")</f>
        <v>0</v>
      </c>
      <c r="E8" s="10"/>
      <c r="F8" s="8"/>
      <c r="G8" s="8"/>
      <c r="H8" s="8"/>
      <c r="I8" s="8"/>
      <c r="J8" s="4"/>
    </row>
    <row r="9" spans="1:11" hidden="1" x14ac:dyDescent="0.25">
      <c r="A9" s="30" t="s">
        <v>16</v>
      </c>
      <c r="B9" s="17">
        <f t="shared" si="0"/>
        <v>0</v>
      </c>
      <c r="C9" s="18">
        <f>SUMIFS(Q35:Q94,O35:O94,"RRF")</f>
        <v>0</v>
      </c>
      <c r="D9" s="18">
        <f>SUMIFS(R35:R94,O35:O94,"RRF")</f>
        <v>0</v>
      </c>
      <c r="E9" s="10"/>
      <c r="F9" s="8"/>
      <c r="G9" s="8"/>
      <c r="H9" s="8"/>
      <c r="I9" s="8"/>
      <c r="J9" s="4"/>
    </row>
    <row r="10" spans="1:11" x14ac:dyDescent="0.25">
      <c r="A10" s="30" t="s">
        <v>17</v>
      </c>
      <c r="B10" s="17">
        <f t="shared" si="0"/>
        <v>98000</v>
      </c>
      <c r="C10" s="18">
        <f>SUMIFS(Q35:Q94,O35:O94,"SF 14-20 (töös olev projekt)")</f>
        <v>98000</v>
      </c>
      <c r="D10" s="18">
        <f>SUMIFS(R35:R94,O35:O94,"SF 14-20 (töös olev projekt)")</f>
        <v>0</v>
      </c>
      <c r="E10" s="10"/>
      <c r="F10" s="8"/>
      <c r="G10" s="8"/>
      <c r="H10" s="8"/>
      <c r="I10" s="8"/>
      <c r="J10" s="4"/>
    </row>
    <row r="11" spans="1:11" x14ac:dyDescent="0.25">
      <c r="A11" s="30" t="s">
        <v>18</v>
      </c>
      <c r="B11" s="17">
        <f>SUM(C11:D11)</f>
        <v>0</v>
      </c>
      <c r="C11" s="18"/>
      <c r="D11" s="18"/>
      <c r="E11" s="10"/>
      <c r="F11" s="8"/>
      <c r="G11" s="8"/>
      <c r="H11" s="8"/>
      <c r="I11" s="8"/>
      <c r="J11" s="4"/>
    </row>
    <row r="12" spans="1:11" x14ac:dyDescent="0.25">
      <c r="A12" s="5" t="s">
        <v>19</v>
      </c>
      <c r="B12" s="9">
        <f t="shared" si="0"/>
        <v>3207500</v>
      </c>
      <c r="C12" s="9">
        <f>SUM(C13:C14)</f>
        <v>1152500</v>
      </c>
      <c r="D12" s="9">
        <f>SUM(D13:D14)</f>
        <v>2055000</v>
      </c>
      <c r="E12" s="10"/>
      <c r="F12" s="8"/>
      <c r="G12" s="8"/>
      <c r="H12" s="8"/>
      <c r="I12" s="8"/>
      <c r="J12" s="4"/>
    </row>
    <row r="13" spans="1:11" x14ac:dyDescent="0.25">
      <c r="A13" s="30" t="s">
        <v>20</v>
      </c>
      <c r="B13" s="17">
        <f t="shared" si="0"/>
        <v>0</v>
      </c>
      <c r="C13" s="18">
        <f>SUMIFS(Q35:Q95,O35:O95,"RES IKT (vaja juurde taotleda)")</f>
        <v>0</v>
      </c>
      <c r="D13" s="18">
        <f>SUMIFS(R35:R95,O35:O95,"RES IKT (vaja juurde taotleda)")</f>
        <v>0</v>
      </c>
      <c r="E13" s="10" t="s">
        <v>241</v>
      </c>
      <c r="F13" s="8"/>
      <c r="G13" s="8"/>
      <c r="H13" s="8"/>
      <c r="I13" s="8"/>
      <c r="J13" s="4"/>
    </row>
    <row r="14" spans="1:11" x14ac:dyDescent="0.25">
      <c r="A14" s="30" t="s">
        <v>22</v>
      </c>
      <c r="B14" s="17">
        <f t="shared" si="0"/>
        <v>3207500</v>
      </c>
      <c r="C14" s="18">
        <f>SUMIFS(Q35:Q94,O35:O94,"SF 21-27 (taotletav raha)")</f>
        <v>1152500</v>
      </c>
      <c r="D14" s="18">
        <f>SUMIFS(R35:R94,O35:O94,"SF 21-27 (taotletav raha)")</f>
        <v>2055000</v>
      </c>
      <c r="E14" s="10"/>
      <c r="F14" s="8"/>
      <c r="G14" s="8"/>
      <c r="H14" s="8"/>
      <c r="I14" s="8"/>
      <c r="J14" s="4"/>
    </row>
    <row r="15" spans="1:11" x14ac:dyDescent="0.25">
      <c r="A15" s="6"/>
      <c r="B15" s="6"/>
      <c r="C15" s="6"/>
      <c r="D15" s="6"/>
      <c r="E15" s="6"/>
      <c r="F15" s="6"/>
      <c r="G15" s="6"/>
      <c r="H15" s="6"/>
      <c r="I15" s="6"/>
    </row>
    <row r="16" spans="1:11" x14ac:dyDescent="0.25">
      <c r="A16" s="10" t="s">
        <v>24</v>
      </c>
      <c r="B16" s="6"/>
      <c r="C16" s="6"/>
      <c r="D16" s="6"/>
      <c r="E16" s="6"/>
      <c r="F16" s="6"/>
      <c r="G16" s="6"/>
      <c r="H16" s="6"/>
      <c r="I16" s="6"/>
    </row>
    <row r="17" spans="1:44" ht="29.1" customHeight="1" x14ac:dyDescent="0.25">
      <c r="A17" s="52" t="s">
        <v>25</v>
      </c>
      <c r="B17" s="593" t="s">
        <v>26</v>
      </c>
      <c r="C17" s="593"/>
      <c r="D17" s="593"/>
      <c r="E17" s="593"/>
      <c r="F17" s="593"/>
      <c r="G17" s="593"/>
      <c r="H17" s="593"/>
      <c r="I17" s="593"/>
      <c r="J17" s="453" t="s">
        <v>27</v>
      </c>
      <c r="K17" s="606" t="s">
        <v>28</v>
      </c>
      <c r="L17" s="576"/>
      <c r="M17" s="576"/>
      <c r="N17" s="576"/>
      <c r="O17" s="576"/>
      <c r="P17" s="576"/>
      <c r="Q17" s="607"/>
    </row>
    <row r="18" spans="1:44" ht="30" x14ac:dyDescent="0.25">
      <c r="A18" s="53" t="s">
        <v>242</v>
      </c>
      <c r="B18" s="107" t="s">
        <v>30</v>
      </c>
      <c r="C18" s="108" t="s">
        <v>31</v>
      </c>
      <c r="D18" s="108" t="s">
        <v>32</v>
      </c>
      <c r="E18" s="108" t="s">
        <v>33</v>
      </c>
      <c r="F18" s="108" t="s">
        <v>34</v>
      </c>
      <c r="G18" s="108" t="s">
        <v>35</v>
      </c>
      <c r="H18" s="108" t="s">
        <v>36</v>
      </c>
      <c r="I18" s="203" t="s">
        <v>37</v>
      </c>
      <c r="J18" s="383"/>
      <c r="K18" s="452"/>
      <c r="Q18" s="70"/>
    </row>
    <row r="19" spans="1:44" x14ac:dyDescent="0.25">
      <c r="A19" s="54" t="s">
        <v>243</v>
      </c>
      <c r="B19" s="288">
        <v>0</v>
      </c>
      <c r="C19" s="472"/>
      <c r="D19" s="472"/>
      <c r="E19" s="472"/>
      <c r="F19" s="472"/>
      <c r="G19" s="472"/>
      <c r="H19" s="472"/>
      <c r="I19" s="473"/>
      <c r="J19" s="310"/>
      <c r="K19" s="604" t="s">
        <v>40</v>
      </c>
      <c r="L19" s="580"/>
      <c r="M19" s="580"/>
      <c r="N19" s="580"/>
      <c r="O19" s="580"/>
      <c r="P19" s="580"/>
      <c r="Q19" s="605"/>
    </row>
    <row r="20" spans="1:44" ht="29.1" customHeight="1" x14ac:dyDescent="0.25">
      <c r="A20" s="52" t="s">
        <v>41</v>
      </c>
      <c r="B20" s="595" t="s">
        <v>42</v>
      </c>
      <c r="C20" s="595"/>
      <c r="D20" s="595"/>
      <c r="E20" s="595"/>
      <c r="F20" s="595"/>
      <c r="G20" s="595"/>
      <c r="H20" s="595"/>
      <c r="I20" s="595"/>
      <c r="J20" s="451"/>
      <c r="K20" s="606" t="s">
        <v>43</v>
      </c>
      <c r="L20" s="576"/>
      <c r="M20" s="576"/>
      <c r="N20" s="576"/>
      <c r="O20" s="576"/>
      <c r="P20" s="576"/>
      <c r="Q20" s="607"/>
    </row>
    <row r="21" spans="1:44" ht="30" x14ac:dyDescent="0.25">
      <c r="A21" s="53" t="s">
        <v>242</v>
      </c>
      <c r="B21" s="107" t="s">
        <v>30</v>
      </c>
      <c r="C21" s="108" t="s">
        <v>31</v>
      </c>
      <c r="D21" s="108" t="s">
        <v>32</v>
      </c>
      <c r="E21" s="108" t="s">
        <v>33</v>
      </c>
      <c r="F21" s="108" t="s">
        <v>34</v>
      </c>
      <c r="G21" s="108" t="s">
        <v>35</v>
      </c>
      <c r="H21" s="108" t="s">
        <v>36</v>
      </c>
      <c r="I21" s="203" t="s">
        <v>37</v>
      </c>
      <c r="J21" s="383"/>
      <c r="K21" s="452"/>
      <c r="Q21" s="70"/>
    </row>
    <row r="22" spans="1:44" x14ac:dyDescent="0.25">
      <c r="A22" s="54" t="s">
        <v>243</v>
      </c>
      <c r="B22" s="288">
        <v>0</v>
      </c>
      <c r="C22" s="472"/>
      <c r="D22" s="472"/>
      <c r="E22" s="472"/>
      <c r="F22" s="472"/>
      <c r="G22" s="472"/>
      <c r="H22" s="472"/>
      <c r="I22" s="473">
        <v>5</v>
      </c>
      <c r="J22" s="310"/>
      <c r="K22" s="604" t="s">
        <v>45</v>
      </c>
      <c r="L22" s="580"/>
      <c r="M22" s="580"/>
      <c r="N22" s="580"/>
      <c r="O22" s="580"/>
      <c r="P22" s="580"/>
      <c r="Q22" s="605"/>
    </row>
    <row r="23" spans="1:44" ht="29.1" customHeight="1" x14ac:dyDescent="0.25">
      <c r="A23" s="52" t="s">
        <v>41</v>
      </c>
      <c r="B23" s="595" t="s">
        <v>46</v>
      </c>
      <c r="C23" s="595"/>
      <c r="D23" s="595"/>
      <c r="E23" s="595"/>
      <c r="F23" s="595"/>
      <c r="G23" s="595"/>
      <c r="H23" s="595"/>
      <c r="I23" s="595"/>
      <c r="J23" s="451"/>
      <c r="K23" s="606" t="s">
        <v>47</v>
      </c>
      <c r="L23" s="576"/>
      <c r="M23" s="576"/>
      <c r="N23" s="576"/>
      <c r="O23" s="576"/>
      <c r="P23" s="576"/>
      <c r="Q23" s="607"/>
    </row>
    <row r="24" spans="1:44" ht="30" x14ac:dyDescent="0.25">
      <c r="A24" s="53" t="s">
        <v>242</v>
      </c>
      <c r="B24" s="107" t="s">
        <v>30</v>
      </c>
      <c r="C24" s="108" t="s">
        <v>31</v>
      </c>
      <c r="D24" s="108" t="s">
        <v>32</v>
      </c>
      <c r="E24" s="108" t="s">
        <v>33</v>
      </c>
      <c r="F24" s="108" t="s">
        <v>34</v>
      </c>
      <c r="G24" s="108" t="s">
        <v>35</v>
      </c>
      <c r="H24" s="108" t="s">
        <v>36</v>
      </c>
      <c r="I24" s="203" t="s">
        <v>37</v>
      </c>
      <c r="J24" s="383"/>
      <c r="K24" s="452"/>
      <c r="Q24" s="70"/>
    </row>
    <row r="25" spans="1:44" x14ac:dyDescent="0.25">
      <c r="A25" s="54" t="s">
        <v>243</v>
      </c>
      <c r="B25" s="288">
        <v>0</v>
      </c>
      <c r="C25" s="472"/>
      <c r="D25" s="472"/>
      <c r="E25" s="472"/>
      <c r="F25" s="472"/>
      <c r="G25" s="472"/>
      <c r="H25" s="472"/>
      <c r="I25" s="473">
        <v>5</v>
      </c>
      <c r="J25" s="310"/>
      <c r="K25" s="604" t="s">
        <v>49</v>
      </c>
      <c r="L25" s="580"/>
      <c r="M25" s="580"/>
      <c r="N25" s="580"/>
      <c r="O25" s="580"/>
      <c r="P25" s="580"/>
      <c r="Q25" s="605"/>
    </row>
    <row r="26" spans="1:44" ht="75.75" thickBot="1" x14ac:dyDescent="0.3">
      <c r="A26" s="52" t="s">
        <v>50</v>
      </c>
      <c r="B26" s="595" t="s">
        <v>51</v>
      </c>
      <c r="C26" s="595"/>
      <c r="D26" s="595"/>
      <c r="E26" s="595"/>
      <c r="F26" s="595"/>
      <c r="G26" s="595"/>
      <c r="H26" s="595"/>
      <c r="I26" s="595"/>
      <c r="J26" s="451"/>
      <c r="K26" s="613" t="s">
        <v>52</v>
      </c>
      <c r="L26" s="614"/>
      <c r="M26" s="614"/>
      <c r="N26" s="614"/>
      <c r="O26" s="614"/>
      <c r="P26" s="614"/>
      <c r="Q26" s="615"/>
    </row>
    <row r="27" spans="1:44" ht="28.5" customHeight="1" x14ac:dyDescent="0.25">
      <c r="A27" s="53" t="s">
        <v>242</v>
      </c>
      <c r="B27" s="107" t="s">
        <v>30</v>
      </c>
      <c r="C27" s="108" t="s">
        <v>31</v>
      </c>
      <c r="D27" s="108" t="s">
        <v>32</v>
      </c>
      <c r="E27" s="108" t="s">
        <v>33</v>
      </c>
      <c r="F27" s="108" t="s">
        <v>34</v>
      </c>
      <c r="G27" s="108" t="s">
        <v>35</v>
      </c>
      <c r="H27" s="108" t="s">
        <v>36</v>
      </c>
      <c r="I27" s="203" t="s">
        <v>37</v>
      </c>
      <c r="J27" s="383"/>
      <c r="K27" s="384"/>
      <c r="L27" s="449"/>
      <c r="M27" s="449"/>
      <c r="N27" s="449"/>
      <c r="O27" s="449"/>
      <c r="P27" s="449"/>
      <c r="Q27" s="450"/>
    </row>
    <row r="28" spans="1:44" x14ac:dyDescent="0.25">
      <c r="A28" s="54" t="s">
        <v>244</v>
      </c>
      <c r="B28" s="288"/>
      <c r="C28" s="472"/>
      <c r="D28" s="472"/>
      <c r="E28" s="472"/>
      <c r="F28" s="472"/>
      <c r="G28" s="472"/>
      <c r="H28" s="472"/>
      <c r="I28" s="474">
        <v>0.9</v>
      </c>
      <c r="J28" s="310"/>
      <c r="K28" s="604" t="s">
        <v>54</v>
      </c>
      <c r="L28" s="580"/>
      <c r="M28" s="580"/>
      <c r="N28" s="580"/>
      <c r="O28" s="580"/>
      <c r="P28" s="580"/>
      <c r="Q28" s="605"/>
    </row>
    <row r="29" spans="1:44" x14ac:dyDescent="0.25">
      <c r="A29" s="3"/>
      <c r="B29" s="3"/>
      <c r="C29" s="1"/>
      <c r="D29" s="1"/>
      <c r="E29" s="1"/>
      <c r="F29" s="1"/>
      <c r="G29" s="1"/>
      <c r="H29" s="1"/>
      <c r="I29" s="1"/>
    </row>
    <row r="31" spans="1:44" x14ac:dyDescent="0.25">
      <c r="C31" s="2"/>
      <c r="D31" s="2"/>
    </row>
    <row r="32" spans="1:44" ht="15.75" thickBot="1" x14ac:dyDescent="0.3">
      <c r="A32" s="1"/>
      <c r="B32" s="1"/>
      <c r="C32" s="76"/>
      <c r="D32" s="76"/>
      <c r="E32" s="1"/>
      <c r="F32" s="1"/>
      <c r="G32" s="1"/>
      <c r="H32" s="1"/>
      <c r="I32" s="1"/>
      <c r="K32" s="1"/>
      <c r="L32" s="1"/>
      <c r="M32" s="1"/>
      <c r="N32" s="1"/>
      <c r="O32" s="1"/>
      <c r="P32" s="1"/>
      <c r="Q32" s="1"/>
      <c r="R32" s="1"/>
      <c r="S32" s="1"/>
      <c r="T32" s="1"/>
      <c r="U32" s="1"/>
      <c r="V32" s="598" t="s">
        <v>55</v>
      </c>
      <c r="W32" s="598"/>
      <c r="X32" s="598"/>
      <c r="Y32" s="599"/>
      <c r="Z32" s="599"/>
      <c r="AA32" s="599"/>
      <c r="AB32" s="599"/>
      <c r="AC32" s="599"/>
      <c r="AD32" s="599"/>
      <c r="AE32" s="599"/>
      <c r="AF32" s="599"/>
      <c r="AG32" s="599"/>
      <c r="AH32" s="599"/>
      <c r="AI32" s="599"/>
      <c r="AJ32" s="600"/>
      <c r="AK32" s="1"/>
      <c r="AL32" s="1"/>
      <c r="AM32" s="1"/>
      <c r="AN32" s="1"/>
      <c r="AO32" s="608" t="s">
        <v>55</v>
      </c>
      <c r="AP32" s="609"/>
      <c r="AQ32" s="610"/>
      <c r="AR32" s="1"/>
    </row>
    <row r="33" spans="1:48" ht="80.25" customHeight="1" thickBot="1" x14ac:dyDescent="0.3">
      <c r="A33" s="23" t="s">
        <v>56</v>
      </c>
      <c r="B33" s="326" t="s">
        <v>57</v>
      </c>
      <c r="C33" s="326" t="s">
        <v>58</v>
      </c>
      <c r="D33" s="326" t="s">
        <v>59</v>
      </c>
      <c r="E33" s="326" t="s">
        <v>60</v>
      </c>
      <c r="F33" s="326" t="s">
        <v>245</v>
      </c>
      <c r="G33" s="326" t="s">
        <v>246</v>
      </c>
      <c r="H33" s="326" t="s">
        <v>63</v>
      </c>
      <c r="I33" s="326" t="s">
        <v>64</v>
      </c>
      <c r="J33" s="326" t="s">
        <v>247</v>
      </c>
      <c r="K33" s="327" t="s">
        <v>66</v>
      </c>
      <c r="L33" s="328" t="s">
        <v>68</v>
      </c>
      <c r="M33" s="326" t="s">
        <v>69</v>
      </c>
      <c r="N33" s="326" t="s">
        <v>70</v>
      </c>
      <c r="O33" s="326" t="s">
        <v>71</v>
      </c>
      <c r="P33" s="340" t="s">
        <v>72</v>
      </c>
      <c r="Q33" s="23">
        <v>2023</v>
      </c>
      <c r="R33" s="227">
        <v>2024</v>
      </c>
      <c r="S33" s="227">
        <v>2025</v>
      </c>
      <c r="T33" s="227">
        <v>2026</v>
      </c>
      <c r="U33" s="226">
        <v>2027</v>
      </c>
      <c r="V33" s="590">
        <v>2023</v>
      </c>
      <c r="W33" s="590"/>
      <c r="X33" s="590"/>
      <c r="Y33" s="590">
        <v>2024</v>
      </c>
      <c r="Z33" s="588"/>
      <c r="AA33" s="589"/>
      <c r="AB33" s="590">
        <v>2025</v>
      </c>
      <c r="AC33" s="588"/>
      <c r="AD33" s="589"/>
      <c r="AE33" s="590">
        <v>2026</v>
      </c>
      <c r="AF33" s="588"/>
      <c r="AG33" s="589"/>
      <c r="AH33" s="590">
        <v>2027</v>
      </c>
      <c r="AI33" s="588"/>
      <c r="AJ33" s="588"/>
      <c r="AK33" s="21" t="s">
        <v>248</v>
      </c>
      <c r="AL33" s="22" t="s">
        <v>75</v>
      </c>
      <c r="AM33" s="22" t="s">
        <v>249</v>
      </c>
      <c r="AN33" s="21"/>
      <c r="AO33" s="590" t="s">
        <v>250</v>
      </c>
      <c r="AP33" s="611"/>
      <c r="AQ33" s="612"/>
      <c r="AR33" s="73" t="s">
        <v>251</v>
      </c>
    </row>
    <row r="34" spans="1:48" s="14" customFormat="1" ht="150.75" customHeight="1" thickBot="1" x14ac:dyDescent="0.3">
      <c r="A34" s="341" t="s">
        <v>79</v>
      </c>
      <c r="B34" s="448" t="s">
        <v>80</v>
      </c>
      <c r="C34" s="330" t="s">
        <v>81</v>
      </c>
      <c r="D34" s="330" t="s">
        <v>82</v>
      </c>
      <c r="E34" s="331" t="s">
        <v>83</v>
      </c>
      <c r="F34" s="331" t="s">
        <v>83</v>
      </c>
      <c r="G34" s="331" t="s">
        <v>84</v>
      </c>
      <c r="H34" s="330" t="s">
        <v>85</v>
      </c>
      <c r="I34" s="330" t="s">
        <v>86</v>
      </c>
      <c r="J34" s="330" t="s">
        <v>87</v>
      </c>
      <c r="K34" s="330" t="s">
        <v>252</v>
      </c>
      <c r="L34" s="332" t="s">
        <v>90</v>
      </c>
      <c r="M34" s="332" t="s">
        <v>91</v>
      </c>
      <c r="N34" s="333" t="s">
        <v>253</v>
      </c>
      <c r="O34" s="331" t="s">
        <v>83</v>
      </c>
      <c r="P34" s="334"/>
      <c r="Q34" s="601"/>
      <c r="R34" s="602"/>
      <c r="S34" s="602"/>
      <c r="T34" s="602"/>
      <c r="U34" s="603"/>
      <c r="V34" s="367" t="s">
        <v>93</v>
      </c>
      <c r="W34" s="368" t="s">
        <v>94</v>
      </c>
      <c r="X34" s="369" t="s">
        <v>95</v>
      </c>
      <c r="Y34" s="370" t="s">
        <v>93</v>
      </c>
      <c r="Z34" s="368" t="s">
        <v>94</v>
      </c>
      <c r="AA34" s="371" t="s">
        <v>95</v>
      </c>
      <c r="AB34" s="28" t="s">
        <v>93</v>
      </c>
      <c r="AC34" s="25" t="s">
        <v>94</v>
      </c>
      <c r="AD34" s="26" t="s">
        <v>95</v>
      </c>
      <c r="AE34" s="28" t="s">
        <v>93</v>
      </c>
      <c r="AF34" s="25" t="s">
        <v>94</v>
      </c>
      <c r="AG34" s="26" t="s">
        <v>95</v>
      </c>
      <c r="AH34" s="28" t="s">
        <v>93</v>
      </c>
      <c r="AI34" s="25" t="s">
        <v>94</v>
      </c>
      <c r="AJ34" s="27" t="s">
        <v>95</v>
      </c>
      <c r="AK34" s="342" t="s">
        <v>96</v>
      </c>
      <c r="AL34" s="343" t="s">
        <v>83</v>
      </c>
      <c r="AM34" s="355"/>
      <c r="AN34" s="345"/>
      <c r="AO34" s="28" t="s">
        <v>93</v>
      </c>
      <c r="AP34" s="25" t="s">
        <v>94</v>
      </c>
      <c r="AQ34" s="26" t="s">
        <v>95</v>
      </c>
      <c r="AR34" s="344" t="s">
        <v>254</v>
      </c>
      <c r="AV34" s="72"/>
    </row>
    <row r="35" spans="1:48" s="19" customFormat="1" ht="195" x14ac:dyDescent="0.25">
      <c r="A35" s="289" t="s">
        <v>255</v>
      </c>
      <c r="B35" s="289" t="s">
        <v>256</v>
      </c>
      <c r="C35" s="289" t="s">
        <v>256</v>
      </c>
      <c r="D35" s="290" t="s">
        <v>256</v>
      </c>
      <c r="E35" s="290" t="s">
        <v>103</v>
      </c>
      <c r="F35" s="290" t="s">
        <v>104</v>
      </c>
      <c r="G35" s="290" t="s">
        <v>105</v>
      </c>
      <c r="H35" s="290" t="s">
        <v>257</v>
      </c>
      <c r="I35" s="290" t="s">
        <v>107</v>
      </c>
      <c r="J35" s="290" t="s">
        <v>108</v>
      </c>
      <c r="K35" s="290" t="s">
        <v>258</v>
      </c>
      <c r="L35" s="290"/>
      <c r="M35" s="290"/>
      <c r="N35" s="290" t="s">
        <v>110</v>
      </c>
      <c r="O35" s="290" t="s">
        <v>111</v>
      </c>
      <c r="P35" s="274">
        <f t="shared" ref="P35:P66" si="1">SUM(Q35:U35)</f>
        <v>852000</v>
      </c>
      <c r="Q35" s="283">
        <f t="shared" ref="Q35:Q94" si="2">SUM(V35:X35)</f>
        <v>852000</v>
      </c>
      <c r="R35" s="346">
        <f t="shared" ref="R35:R66" si="3">SUM(Y35:AA35)</f>
        <v>0</v>
      </c>
      <c r="S35" s="346">
        <f t="shared" ref="S35:S66" si="4">SUM(AB35:AD35)</f>
        <v>0</v>
      </c>
      <c r="T35" s="346">
        <f t="shared" ref="T35:T66" si="5">SUM(AE35:AG35)</f>
        <v>0</v>
      </c>
      <c r="U35" s="363">
        <f t="shared" ref="U35:U66" si="6">SUM(AH35:AJ35)</f>
        <v>0</v>
      </c>
      <c r="V35" s="283">
        <v>0</v>
      </c>
      <c r="W35" s="282">
        <v>219914</v>
      </c>
      <c r="X35" s="375">
        <v>632086</v>
      </c>
      <c r="Y35" s="283"/>
      <c r="Z35" s="282"/>
      <c r="AA35" s="373"/>
      <c r="AB35" s="277"/>
      <c r="AC35" s="278"/>
      <c r="AD35" s="280"/>
      <c r="AE35" s="279"/>
      <c r="AF35" s="278"/>
      <c r="AG35" s="280"/>
      <c r="AH35" s="279"/>
      <c r="AI35" s="278"/>
      <c r="AJ35" s="278"/>
      <c r="AK35" s="291"/>
      <c r="AL35" s="281"/>
      <c r="AM35" s="291"/>
      <c r="AN35" s="358"/>
      <c r="AO35" s="349">
        <v>0</v>
      </c>
      <c r="AP35" s="240">
        <v>243900</v>
      </c>
      <c r="AQ35" s="350">
        <v>278556</v>
      </c>
      <c r="AR35" s="262" t="s">
        <v>259</v>
      </c>
    </row>
    <row r="36" spans="1:48" s="35" customFormat="1" ht="90" x14ac:dyDescent="0.25">
      <c r="A36" s="289" t="s">
        <v>255</v>
      </c>
      <c r="B36" s="289" t="s">
        <v>112</v>
      </c>
      <c r="C36" s="289" t="s">
        <v>112</v>
      </c>
      <c r="D36" s="290" t="s">
        <v>113</v>
      </c>
      <c r="E36" s="290" t="s">
        <v>103</v>
      </c>
      <c r="F36" s="290" t="s">
        <v>104</v>
      </c>
      <c r="G36" s="290" t="s">
        <v>105</v>
      </c>
      <c r="H36" s="290" t="s">
        <v>114</v>
      </c>
      <c r="I36" s="290" t="s">
        <v>115</v>
      </c>
      <c r="J36" s="290" t="s">
        <v>260</v>
      </c>
      <c r="K36" s="290" t="s">
        <v>261</v>
      </c>
      <c r="L36" s="290"/>
      <c r="M36" s="290"/>
      <c r="N36" s="290" t="s">
        <v>118</v>
      </c>
      <c r="O36" s="290" t="s">
        <v>119</v>
      </c>
      <c r="P36" s="274">
        <f t="shared" si="1"/>
        <v>98000</v>
      </c>
      <c r="Q36" s="275">
        <f t="shared" si="2"/>
        <v>98000</v>
      </c>
      <c r="R36" s="276">
        <f t="shared" si="3"/>
        <v>0</v>
      </c>
      <c r="S36" s="276">
        <f t="shared" si="4"/>
        <v>0</v>
      </c>
      <c r="T36" s="276">
        <f t="shared" si="5"/>
        <v>0</v>
      </c>
      <c r="U36" s="277">
        <f t="shared" si="6"/>
        <v>0</v>
      </c>
      <c r="V36" s="374"/>
      <c r="W36" s="286"/>
      <c r="X36" s="294">
        <v>98000</v>
      </c>
      <c r="Y36" s="374"/>
      <c r="Z36" s="286"/>
      <c r="AA36" s="295"/>
      <c r="AB36" s="277"/>
      <c r="AC36" s="278"/>
      <c r="AD36" s="280"/>
      <c r="AE36" s="279"/>
      <c r="AF36" s="278"/>
      <c r="AG36" s="280"/>
      <c r="AH36" s="279"/>
      <c r="AI36" s="278"/>
      <c r="AJ36" s="278"/>
      <c r="AK36" s="291"/>
      <c r="AL36" s="281"/>
      <c r="AM36" s="291"/>
      <c r="AN36" s="358"/>
      <c r="AO36" s="349">
        <v>0</v>
      </c>
      <c r="AP36" s="240">
        <v>0</v>
      </c>
      <c r="AQ36" s="350">
        <v>98000</v>
      </c>
      <c r="AR36" s="392" t="s">
        <v>117</v>
      </c>
    </row>
    <row r="37" spans="1:48" s="35" customFormat="1" ht="240" x14ac:dyDescent="0.25">
      <c r="A37" s="289" t="s">
        <v>255</v>
      </c>
      <c r="B37" s="289" t="s">
        <v>112</v>
      </c>
      <c r="C37" s="289" t="s">
        <v>112</v>
      </c>
      <c r="D37" s="290" t="s">
        <v>113</v>
      </c>
      <c r="E37" s="290" t="s">
        <v>103</v>
      </c>
      <c r="F37" s="290" t="s">
        <v>104</v>
      </c>
      <c r="G37" s="290" t="s">
        <v>105</v>
      </c>
      <c r="H37" s="290" t="s">
        <v>114</v>
      </c>
      <c r="I37" s="290" t="s">
        <v>115</v>
      </c>
      <c r="J37" s="290" t="s">
        <v>121</v>
      </c>
      <c r="K37" s="290" t="s">
        <v>262</v>
      </c>
      <c r="L37" s="290" t="s">
        <v>124</v>
      </c>
      <c r="M37" s="290"/>
      <c r="N37" s="290" t="s">
        <v>110</v>
      </c>
      <c r="O37" s="290" t="s">
        <v>125</v>
      </c>
      <c r="P37" s="274">
        <f t="shared" si="1"/>
        <v>500000</v>
      </c>
      <c r="Q37" s="275">
        <f t="shared" si="2"/>
        <v>0</v>
      </c>
      <c r="R37" s="276">
        <f t="shared" si="3"/>
        <v>500000</v>
      </c>
      <c r="S37" s="276">
        <f t="shared" si="4"/>
        <v>0</v>
      </c>
      <c r="T37" s="276">
        <f t="shared" si="5"/>
        <v>0</v>
      </c>
      <c r="U37" s="277">
        <f t="shared" si="6"/>
        <v>0</v>
      </c>
      <c r="V37" s="374"/>
      <c r="W37" s="286"/>
      <c r="X37" s="294"/>
      <c r="Y37" s="374">
        <v>500000</v>
      </c>
      <c r="Z37" s="286"/>
      <c r="AA37" s="295"/>
      <c r="AB37" s="277"/>
      <c r="AC37" s="278"/>
      <c r="AD37" s="280"/>
      <c r="AE37" s="279"/>
      <c r="AF37" s="278"/>
      <c r="AG37" s="280"/>
      <c r="AH37" s="279"/>
      <c r="AI37" s="278"/>
      <c r="AJ37" s="278"/>
      <c r="AK37" s="291"/>
      <c r="AL37" s="281"/>
      <c r="AM37" s="291"/>
      <c r="AN37" s="358"/>
      <c r="AO37" s="349">
        <v>0</v>
      </c>
      <c r="AP37" s="240">
        <v>0</v>
      </c>
      <c r="AQ37" s="350">
        <v>0</v>
      </c>
      <c r="AR37" s="392" t="s">
        <v>263</v>
      </c>
    </row>
    <row r="38" spans="1:48" s="35" customFormat="1" ht="90" x14ac:dyDescent="0.25">
      <c r="A38" s="289" t="s">
        <v>255</v>
      </c>
      <c r="B38" s="289" t="s">
        <v>112</v>
      </c>
      <c r="C38" s="289" t="s">
        <v>112</v>
      </c>
      <c r="D38" s="290" t="s">
        <v>113</v>
      </c>
      <c r="E38" s="290" t="s">
        <v>103</v>
      </c>
      <c r="F38" s="290" t="s">
        <v>104</v>
      </c>
      <c r="G38" s="290" t="s">
        <v>105</v>
      </c>
      <c r="H38" s="290" t="s">
        <v>114</v>
      </c>
      <c r="I38" s="290" t="s">
        <v>115</v>
      </c>
      <c r="J38" s="290" t="s">
        <v>121</v>
      </c>
      <c r="K38" s="290" t="s">
        <v>264</v>
      </c>
      <c r="L38" s="290"/>
      <c r="M38" s="290"/>
      <c r="N38" s="290" t="s">
        <v>130</v>
      </c>
      <c r="O38" s="290" t="s">
        <v>131</v>
      </c>
      <c r="P38" s="274">
        <f t="shared" si="1"/>
        <v>400000</v>
      </c>
      <c r="Q38" s="275">
        <f t="shared" si="2"/>
        <v>400000</v>
      </c>
      <c r="R38" s="276">
        <f t="shared" si="3"/>
        <v>0</v>
      </c>
      <c r="S38" s="276">
        <f t="shared" si="4"/>
        <v>0</v>
      </c>
      <c r="T38" s="276">
        <f t="shared" si="5"/>
        <v>0</v>
      </c>
      <c r="U38" s="277">
        <f t="shared" si="6"/>
        <v>0</v>
      </c>
      <c r="V38" s="374">
        <v>400000</v>
      </c>
      <c r="W38" s="286"/>
      <c r="X38" s="294"/>
      <c r="Y38" s="374"/>
      <c r="Z38" s="286"/>
      <c r="AA38" s="295"/>
      <c r="AB38" s="277"/>
      <c r="AC38" s="278"/>
      <c r="AD38" s="280"/>
      <c r="AE38" s="279"/>
      <c r="AF38" s="278"/>
      <c r="AG38" s="280"/>
      <c r="AH38" s="279"/>
      <c r="AI38" s="278"/>
      <c r="AJ38" s="278"/>
      <c r="AK38" s="291"/>
      <c r="AL38" s="281"/>
      <c r="AM38" s="291"/>
      <c r="AN38" s="358"/>
      <c r="AO38" s="349">
        <v>400000</v>
      </c>
      <c r="AP38" s="240">
        <v>0</v>
      </c>
      <c r="AQ38" s="350">
        <v>0</v>
      </c>
      <c r="AR38" s="392" t="s">
        <v>129</v>
      </c>
    </row>
    <row r="39" spans="1:48" s="35" customFormat="1" ht="180" x14ac:dyDescent="0.25">
      <c r="A39" s="289" t="s">
        <v>255</v>
      </c>
      <c r="B39" s="289" t="s">
        <v>256</v>
      </c>
      <c r="C39" s="289" t="s">
        <v>256</v>
      </c>
      <c r="D39" s="290" t="s">
        <v>256</v>
      </c>
      <c r="E39" s="290" t="s">
        <v>103</v>
      </c>
      <c r="F39" s="290" t="s">
        <v>139</v>
      </c>
      <c r="G39" s="290" t="s">
        <v>105</v>
      </c>
      <c r="H39" s="290" t="s">
        <v>265</v>
      </c>
      <c r="I39" s="290" t="s">
        <v>160</v>
      </c>
      <c r="J39" s="290" t="s">
        <v>266</v>
      </c>
      <c r="K39" s="290" t="s">
        <v>267</v>
      </c>
      <c r="L39" s="290"/>
      <c r="M39" s="290"/>
      <c r="N39" s="290" t="s">
        <v>110</v>
      </c>
      <c r="O39" s="290" t="s">
        <v>125</v>
      </c>
      <c r="P39" s="274">
        <f t="shared" si="1"/>
        <v>1849777</v>
      </c>
      <c r="Q39" s="275">
        <f t="shared" si="2"/>
        <v>760000</v>
      </c>
      <c r="R39" s="276">
        <f t="shared" si="3"/>
        <v>760000</v>
      </c>
      <c r="S39" s="276">
        <f t="shared" si="4"/>
        <v>329777</v>
      </c>
      <c r="T39" s="276">
        <f t="shared" si="5"/>
        <v>0</v>
      </c>
      <c r="U39" s="277">
        <f t="shared" si="6"/>
        <v>0</v>
      </c>
      <c r="V39" s="374">
        <v>500000</v>
      </c>
      <c r="W39" s="286">
        <v>120000</v>
      </c>
      <c r="X39" s="294">
        <v>140000</v>
      </c>
      <c r="Y39" s="374">
        <v>500000</v>
      </c>
      <c r="Z39" s="286">
        <v>120000</v>
      </c>
      <c r="AA39" s="295">
        <v>140000</v>
      </c>
      <c r="AB39" s="277">
        <v>242000</v>
      </c>
      <c r="AC39" s="278">
        <v>40000</v>
      </c>
      <c r="AD39" s="280">
        <v>47777</v>
      </c>
      <c r="AE39" s="279"/>
      <c r="AF39" s="278"/>
      <c r="AG39" s="280"/>
      <c r="AH39" s="279"/>
      <c r="AI39" s="278"/>
      <c r="AJ39" s="278"/>
      <c r="AK39" s="291"/>
      <c r="AL39" s="281"/>
      <c r="AM39" s="291"/>
      <c r="AN39" s="358"/>
      <c r="AO39" s="349">
        <v>154660</v>
      </c>
      <c r="AP39" s="240">
        <v>88159.21</v>
      </c>
      <c r="AQ39" s="350">
        <v>0</v>
      </c>
      <c r="AR39" s="392" t="s">
        <v>268</v>
      </c>
    </row>
    <row r="40" spans="1:48" s="19" customFormat="1" ht="90" x14ac:dyDescent="0.25">
      <c r="A40" s="289" t="s">
        <v>255</v>
      </c>
      <c r="B40" s="289" t="s">
        <v>269</v>
      </c>
      <c r="C40" s="289" t="s">
        <v>269</v>
      </c>
      <c r="D40" s="290" t="s">
        <v>269</v>
      </c>
      <c r="E40" s="290" t="s">
        <v>103</v>
      </c>
      <c r="F40" s="290" t="s">
        <v>139</v>
      </c>
      <c r="G40" s="290" t="s">
        <v>105</v>
      </c>
      <c r="H40" s="290" t="s">
        <v>257</v>
      </c>
      <c r="I40" s="290" t="s">
        <v>179</v>
      </c>
      <c r="J40" s="290" t="s">
        <v>270</v>
      </c>
      <c r="K40" s="290" t="s">
        <v>271</v>
      </c>
      <c r="L40" s="290"/>
      <c r="M40" s="290"/>
      <c r="N40" s="290" t="s">
        <v>110</v>
      </c>
      <c r="O40" s="290" t="s">
        <v>125</v>
      </c>
      <c r="P40" s="274">
        <f t="shared" si="1"/>
        <v>310000</v>
      </c>
      <c r="Q40" s="275">
        <f t="shared" si="2"/>
        <v>310000</v>
      </c>
      <c r="R40" s="276">
        <f t="shared" si="3"/>
        <v>0</v>
      </c>
      <c r="S40" s="276">
        <f t="shared" si="4"/>
        <v>0</v>
      </c>
      <c r="T40" s="276">
        <f t="shared" si="5"/>
        <v>0</v>
      </c>
      <c r="U40" s="277">
        <f t="shared" si="6"/>
        <v>0</v>
      </c>
      <c r="V40" s="374">
        <v>250000</v>
      </c>
      <c r="W40" s="286">
        <v>60000</v>
      </c>
      <c r="X40" s="294"/>
      <c r="Y40" s="374"/>
      <c r="Z40" s="286"/>
      <c r="AA40" s="295"/>
      <c r="AB40" s="277"/>
      <c r="AC40" s="278"/>
      <c r="AD40" s="280"/>
      <c r="AE40" s="279"/>
      <c r="AF40" s="278"/>
      <c r="AG40" s="280"/>
      <c r="AH40" s="279"/>
      <c r="AI40" s="278"/>
      <c r="AJ40" s="278"/>
      <c r="AK40" s="291"/>
      <c r="AL40" s="281"/>
      <c r="AM40" s="291"/>
      <c r="AN40" s="358"/>
      <c r="AO40" s="349">
        <v>250000</v>
      </c>
      <c r="AP40" s="240">
        <v>60000</v>
      </c>
      <c r="AQ40" s="350">
        <v>0</v>
      </c>
      <c r="AR40" s="392" t="s">
        <v>272</v>
      </c>
    </row>
    <row r="41" spans="1:48" s="35" customFormat="1" ht="105" x14ac:dyDescent="0.25">
      <c r="A41" s="312" t="s">
        <v>255</v>
      </c>
      <c r="B41" s="289" t="s">
        <v>256</v>
      </c>
      <c r="C41" s="289" t="s">
        <v>256</v>
      </c>
      <c r="D41" s="290" t="s">
        <v>256</v>
      </c>
      <c r="E41" s="290" t="s">
        <v>103</v>
      </c>
      <c r="F41" s="290" t="s">
        <v>139</v>
      </c>
      <c r="G41" s="290" t="s">
        <v>120</v>
      </c>
      <c r="H41" s="290" t="s">
        <v>273</v>
      </c>
      <c r="I41" s="290" t="s">
        <v>141</v>
      </c>
      <c r="J41" s="290" t="s">
        <v>142</v>
      </c>
      <c r="K41" s="290" t="s">
        <v>274</v>
      </c>
      <c r="L41" s="290"/>
      <c r="M41" s="290"/>
      <c r="N41" s="290" t="s">
        <v>110</v>
      </c>
      <c r="O41" s="290" t="s">
        <v>111</v>
      </c>
      <c r="P41" s="274">
        <f t="shared" si="1"/>
        <v>770000</v>
      </c>
      <c r="Q41" s="275">
        <f t="shared" si="2"/>
        <v>0</v>
      </c>
      <c r="R41" s="276">
        <f t="shared" si="3"/>
        <v>0</v>
      </c>
      <c r="S41" s="276">
        <f t="shared" si="4"/>
        <v>500000</v>
      </c>
      <c r="T41" s="276">
        <f t="shared" si="5"/>
        <v>270000</v>
      </c>
      <c r="U41" s="277">
        <f t="shared" si="6"/>
        <v>0</v>
      </c>
      <c r="V41" s="374"/>
      <c r="W41" s="286"/>
      <c r="X41" s="294"/>
      <c r="Y41" s="374"/>
      <c r="Z41" s="286"/>
      <c r="AA41" s="295"/>
      <c r="AB41" s="277">
        <v>500000</v>
      </c>
      <c r="AC41" s="278"/>
      <c r="AD41" s="280"/>
      <c r="AE41" s="279">
        <v>270000</v>
      </c>
      <c r="AF41" s="278"/>
      <c r="AG41" s="280"/>
      <c r="AH41" s="279"/>
      <c r="AI41" s="278"/>
      <c r="AJ41" s="278"/>
      <c r="AK41" s="291"/>
      <c r="AL41" s="281"/>
      <c r="AM41" s="291"/>
      <c r="AN41" s="358"/>
      <c r="AO41" s="349">
        <v>0</v>
      </c>
      <c r="AP41" s="240">
        <v>0</v>
      </c>
      <c r="AQ41" s="350">
        <v>0</v>
      </c>
      <c r="AR41" s="392" t="s">
        <v>275</v>
      </c>
    </row>
    <row r="42" spans="1:48" s="35" customFormat="1" ht="105" x14ac:dyDescent="0.25">
      <c r="A42" s="312" t="s">
        <v>255</v>
      </c>
      <c r="B42" s="289" t="s">
        <v>112</v>
      </c>
      <c r="C42" s="289" t="s">
        <v>112</v>
      </c>
      <c r="D42" s="290" t="s">
        <v>256</v>
      </c>
      <c r="E42" s="290" t="s">
        <v>103</v>
      </c>
      <c r="F42" s="290" t="s">
        <v>139</v>
      </c>
      <c r="G42" s="290" t="s">
        <v>120</v>
      </c>
      <c r="H42" s="290" t="s">
        <v>273</v>
      </c>
      <c r="I42" s="290" t="s">
        <v>144</v>
      </c>
      <c r="J42" s="290" t="s">
        <v>145</v>
      </c>
      <c r="K42" s="290" t="s">
        <v>276</v>
      </c>
      <c r="L42" s="290"/>
      <c r="M42" s="290"/>
      <c r="N42" s="290" t="s">
        <v>130</v>
      </c>
      <c r="O42" s="290" t="s">
        <v>131</v>
      </c>
      <c r="P42" s="274">
        <f t="shared" si="1"/>
        <v>980000</v>
      </c>
      <c r="Q42" s="275">
        <f t="shared" si="2"/>
        <v>580000</v>
      </c>
      <c r="R42" s="276">
        <f t="shared" si="3"/>
        <v>400000</v>
      </c>
      <c r="S42" s="276">
        <f t="shared" si="4"/>
        <v>0</v>
      </c>
      <c r="T42" s="276">
        <f t="shared" si="5"/>
        <v>0</v>
      </c>
      <c r="U42" s="277">
        <f t="shared" si="6"/>
        <v>0</v>
      </c>
      <c r="V42" s="374">
        <v>580000</v>
      </c>
      <c r="W42" s="286"/>
      <c r="X42" s="294"/>
      <c r="Y42" s="374">
        <v>400000</v>
      </c>
      <c r="Z42" s="286"/>
      <c r="AA42" s="295"/>
      <c r="AB42" s="277"/>
      <c r="AC42" s="278"/>
      <c r="AD42" s="280"/>
      <c r="AE42" s="279"/>
      <c r="AF42" s="278"/>
      <c r="AG42" s="280"/>
      <c r="AH42" s="279"/>
      <c r="AI42" s="278"/>
      <c r="AJ42" s="278"/>
      <c r="AK42" s="291"/>
      <c r="AL42" s="281"/>
      <c r="AM42" s="291"/>
      <c r="AN42" s="358"/>
      <c r="AO42" s="349">
        <v>632000</v>
      </c>
      <c r="AP42" s="240">
        <v>0</v>
      </c>
      <c r="AQ42" s="350">
        <v>0</v>
      </c>
      <c r="AR42" s="392" t="s">
        <v>277</v>
      </c>
    </row>
    <row r="43" spans="1:48" s="35" customFormat="1" ht="105" x14ac:dyDescent="0.25">
      <c r="A43" s="312" t="s">
        <v>255</v>
      </c>
      <c r="B43" s="289" t="s">
        <v>112</v>
      </c>
      <c r="C43" s="289" t="s">
        <v>112</v>
      </c>
      <c r="D43" s="290" t="s">
        <v>278</v>
      </c>
      <c r="E43" s="290" t="s">
        <v>103</v>
      </c>
      <c r="F43" s="290" t="s">
        <v>139</v>
      </c>
      <c r="G43" s="290" t="s">
        <v>120</v>
      </c>
      <c r="H43" s="290" t="s">
        <v>148</v>
      </c>
      <c r="I43" s="290" t="s">
        <v>149</v>
      </c>
      <c r="J43" s="290" t="s">
        <v>150</v>
      </c>
      <c r="K43" s="290" t="s">
        <v>151</v>
      </c>
      <c r="L43" s="290"/>
      <c r="M43" s="290"/>
      <c r="N43" s="290" t="s">
        <v>110</v>
      </c>
      <c r="O43" s="290" t="s">
        <v>131</v>
      </c>
      <c r="P43" s="274">
        <f t="shared" si="1"/>
        <v>79950</v>
      </c>
      <c r="Q43" s="275">
        <f t="shared" si="2"/>
        <v>79950</v>
      </c>
      <c r="R43" s="276">
        <f t="shared" si="3"/>
        <v>0</v>
      </c>
      <c r="S43" s="276">
        <f t="shared" si="4"/>
        <v>0</v>
      </c>
      <c r="T43" s="276">
        <f t="shared" si="5"/>
        <v>0</v>
      </c>
      <c r="U43" s="277">
        <f t="shared" si="6"/>
        <v>0</v>
      </c>
      <c r="V43" s="374">
        <v>79950</v>
      </c>
      <c r="W43" s="286"/>
      <c r="X43" s="294"/>
      <c r="Y43" s="374"/>
      <c r="Z43" s="286"/>
      <c r="AA43" s="295"/>
      <c r="AB43" s="277"/>
      <c r="AC43" s="278"/>
      <c r="AD43" s="280"/>
      <c r="AE43" s="279"/>
      <c r="AF43" s="278"/>
      <c r="AG43" s="280"/>
      <c r="AH43" s="279"/>
      <c r="AI43" s="278"/>
      <c r="AJ43" s="278"/>
      <c r="AK43" s="291"/>
      <c r="AL43" s="281"/>
      <c r="AM43" s="291"/>
      <c r="AN43" s="358"/>
      <c r="AO43" s="349">
        <v>79950</v>
      </c>
      <c r="AP43" s="240">
        <v>0</v>
      </c>
      <c r="AQ43" s="350">
        <v>0</v>
      </c>
      <c r="AR43" s="392" t="s">
        <v>151</v>
      </c>
    </row>
    <row r="44" spans="1:48" s="35" customFormat="1" ht="240" x14ac:dyDescent="0.25">
      <c r="A44" s="312" t="s">
        <v>255</v>
      </c>
      <c r="B44" s="289" t="s">
        <v>112</v>
      </c>
      <c r="C44" s="289" t="s">
        <v>112</v>
      </c>
      <c r="D44" s="290" t="s">
        <v>256</v>
      </c>
      <c r="E44" s="290" t="s">
        <v>103</v>
      </c>
      <c r="F44" s="290" t="s">
        <v>104</v>
      </c>
      <c r="G44" s="290" t="s">
        <v>120</v>
      </c>
      <c r="H44" s="290" t="s">
        <v>273</v>
      </c>
      <c r="I44" s="290" t="s">
        <v>152</v>
      </c>
      <c r="J44" s="290" t="s">
        <v>153</v>
      </c>
      <c r="K44" s="290" t="s">
        <v>279</v>
      </c>
      <c r="L44" s="290" t="s">
        <v>155</v>
      </c>
      <c r="M44" s="290"/>
      <c r="N44" s="290" t="s">
        <v>110</v>
      </c>
      <c r="O44" s="290" t="s">
        <v>125</v>
      </c>
      <c r="P44" s="274">
        <f t="shared" si="1"/>
        <v>600000</v>
      </c>
      <c r="Q44" s="275">
        <f t="shared" si="2"/>
        <v>0</v>
      </c>
      <c r="R44" s="276">
        <f t="shared" si="3"/>
        <v>600000</v>
      </c>
      <c r="S44" s="276">
        <f t="shared" si="4"/>
        <v>0</v>
      </c>
      <c r="T44" s="276">
        <f t="shared" si="5"/>
        <v>0</v>
      </c>
      <c r="U44" s="277">
        <f t="shared" si="6"/>
        <v>0</v>
      </c>
      <c r="V44" s="374"/>
      <c r="W44" s="286"/>
      <c r="X44" s="294"/>
      <c r="Y44" s="374">
        <v>600000</v>
      </c>
      <c r="Z44" s="286"/>
      <c r="AA44" s="295"/>
      <c r="AB44" s="277"/>
      <c r="AC44" s="278"/>
      <c r="AD44" s="280"/>
      <c r="AE44" s="279"/>
      <c r="AF44" s="278"/>
      <c r="AG44" s="280"/>
      <c r="AH44" s="279"/>
      <c r="AI44" s="278"/>
      <c r="AJ44" s="278"/>
      <c r="AK44" s="291"/>
      <c r="AL44" s="281"/>
      <c r="AM44" s="291"/>
      <c r="AN44" s="358"/>
      <c r="AO44" s="349">
        <v>0</v>
      </c>
      <c r="AP44" s="240">
        <v>0</v>
      </c>
      <c r="AQ44" s="350">
        <v>0</v>
      </c>
      <c r="AR44" s="392" t="s">
        <v>280</v>
      </c>
    </row>
    <row r="45" spans="1:48" s="35" customFormat="1" ht="150" x14ac:dyDescent="0.25">
      <c r="A45" s="312" t="s">
        <v>255</v>
      </c>
      <c r="B45" s="289" t="s">
        <v>256</v>
      </c>
      <c r="C45" s="289" t="s">
        <v>256</v>
      </c>
      <c r="D45" s="290" t="s">
        <v>256</v>
      </c>
      <c r="E45" s="290" t="s">
        <v>103</v>
      </c>
      <c r="F45" s="290" t="s">
        <v>139</v>
      </c>
      <c r="G45" s="290" t="s">
        <v>105</v>
      </c>
      <c r="H45" s="290" t="s">
        <v>265</v>
      </c>
      <c r="I45" s="290" t="s">
        <v>160</v>
      </c>
      <c r="J45" s="290" t="s">
        <v>266</v>
      </c>
      <c r="K45" s="290" t="s">
        <v>267</v>
      </c>
      <c r="L45" s="290" t="s">
        <v>164</v>
      </c>
      <c r="M45" s="290"/>
      <c r="N45" s="290" t="s">
        <v>110</v>
      </c>
      <c r="O45" s="290" t="s">
        <v>125</v>
      </c>
      <c r="P45" s="274">
        <f t="shared" si="1"/>
        <v>50000</v>
      </c>
      <c r="Q45" s="275">
        <f t="shared" si="2"/>
        <v>50000</v>
      </c>
      <c r="R45" s="276">
        <f t="shared" si="3"/>
        <v>0</v>
      </c>
      <c r="S45" s="276">
        <f t="shared" si="4"/>
        <v>0</v>
      </c>
      <c r="T45" s="276">
        <f t="shared" si="5"/>
        <v>0</v>
      </c>
      <c r="U45" s="277">
        <f t="shared" si="6"/>
        <v>0</v>
      </c>
      <c r="V45" s="374"/>
      <c r="W45" s="286"/>
      <c r="X45" s="294">
        <v>50000</v>
      </c>
      <c r="Y45" s="374"/>
      <c r="Z45" s="286"/>
      <c r="AA45" s="295"/>
      <c r="AB45" s="277"/>
      <c r="AC45" s="278"/>
      <c r="AD45" s="280"/>
      <c r="AE45" s="279"/>
      <c r="AF45" s="278"/>
      <c r="AG45" s="280"/>
      <c r="AH45" s="279"/>
      <c r="AI45" s="278"/>
      <c r="AJ45" s="278"/>
      <c r="AK45" s="291"/>
      <c r="AL45" s="281"/>
      <c r="AM45" s="291"/>
      <c r="AN45" s="358"/>
      <c r="AO45" s="349">
        <v>0</v>
      </c>
      <c r="AP45" s="240">
        <v>0</v>
      </c>
      <c r="AQ45" s="350">
        <v>0</v>
      </c>
      <c r="AR45" s="392" t="s">
        <v>281</v>
      </c>
    </row>
    <row r="46" spans="1:48" s="19" customFormat="1" ht="105" x14ac:dyDescent="0.25">
      <c r="A46" s="312" t="s">
        <v>255</v>
      </c>
      <c r="B46" s="289" t="s">
        <v>167</v>
      </c>
      <c r="C46" s="289" t="s">
        <v>167</v>
      </c>
      <c r="D46" s="290" t="s">
        <v>167</v>
      </c>
      <c r="E46" s="290" t="s">
        <v>103</v>
      </c>
      <c r="F46" s="290" t="s">
        <v>168</v>
      </c>
      <c r="G46" s="290" t="s">
        <v>120</v>
      </c>
      <c r="H46" s="290" t="s">
        <v>273</v>
      </c>
      <c r="I46" s="290" t="s">
        <v>169</v>
      </c>
      <c r="J46" s="290" t="s">
        <v>170</v>
      </c>
      <c r="K46" s="290" t="s">
        <v>282</v>
      </c>
      <c r="L46" s="290"/>
      <c r="M46" s="290"/>
      <c r="N46" s="290" t="s">
        <v>110</v>
      </c>
      <c r="O46" s="290" t="s">
        <v>111</v>
      </c>
      <c r="P46" s="274">
        <f t="shared" si="1"/>
        <v>125000</v>
      </c>
      <c r="Q46" s="275">
        <f t="shared" si="2"/>
        <v>0</v>
      </c>
      <c r="R46" s="276">
        <f t="shared" si="3"/>
        <v>125000</v>
      </c>
      <c r="S46" s="276">
        <f t="shared" si="4"/>
        <v>0</v>
      </c>
      <c r="T46" s="276">
        <f t="shared" si="5"/>
        <v>0</v>
      </c>
      <c r="U46" s="277">
        <f t="shared" si="6"/>
        <v>0</v>
      </c>
      <c r="V46" s="374"/>
      <c r="W46" s="286"/>
      <c r="X46" s="294"/>
      <c r="Y46" s="374">
        <v>125000</v>
      </c>
      <c r="Z46" s="286"/>
      <c r="AA46" s="295"/>
      <c r="AB46" s="277"/>
      <c r="AC46" s="278"/>
      <c r="AD46" s="280"/>
      <c r="AE46" s="279"/>
      <c r="AF46" s="278"/>
      <c r="AG46" s="280"/>
      <c r="AH46" s="279"/>
      <c r="AI46" s="278"/>
      <c r="AJ46" s="278"/>
      <c r="AK46" s="291"/>
      <c r="AL46" s="281"/>
      <c r="AM46" s="291"/>
      <c r="AN46" s="358"/>
      <c r="AO46" s="349">
        <v>0</v>
      </c>
      <c r="AP46" s="240">
        <v>0</v>
      </c>
      <c r="AQ46" s="350">
        <v>0</v>
      </c>
      <c r="AR46" s="392" t="s">
        <v>283</v>
      </c>
    </row>
    <row r="47" spans="1:48" s="19" customFormat="1" ht="105" x14ac:dyDescent="0.25">
      <c r="A47" s="312" t="s">
        <v>255</v>
      </c>
      <c r="B47" s="289" t="s">
        <v>167</v>
      </c>
      <c r="C47" s="289" t="s">
        <v>167</v>
      </c>
      <c r="D47" s="290" t="s">
        <v>167</v>
      </c>
      <c r="E47" s="290" t="s">
        <v>103</v>
      </c>
      <c r="F47" s="290" t="s">
        <v>168</v>
      </c>
      <c r="G47" s="290" t="s">
        <v>120</v>
      </c>
      <c r="H47" s="290" t="s">
        <v>273</v>
      </c>
      <c r="I47" s="290" t="s">
        <v>284</v>
      </c>
      <c r="J47" s="290" t="s">
        <v>173</v>
      </c>
      <c r="K47" s="290" t="s">
        <v>285</v>
      </c>
      <c r="L47" s="290"/>
      <c r="M47" s="290"/>
      <c r="N47" s="290" t="s">
        <v>130</v>
      </c>
      <c r="O47" s="290" t="s">
        <v>111</v>
      </c>
      <c r="P47" s="274">
        <f t="shared" si="1"/>
        <v>150000</v>
      </c>
      <c r="Q47" s="275">
        <f t="shared" si="2"/>
        <v>100000</v>
      </c>
      <c r="R47" s="276">
        <f t="shared" si="3"/>
        <v>50000</v>
      </c>
      <c r="S47" s="276">
        <f t="shared" si="4"/>
        <v>0</v>
      </c>
      <c r="T47" s="276">
        <f t="shared" si="5"/>
        <v>0</v>
      </c>
      <c r="U47" s="277">
        <f t="shared" si="6"/>
        <v>0</v>
      </c>
      <c r="V47" s="374">
        <v>100000</v>
      </c>
      <c r="W47" s="286"/>
      <c r="X47" s="294"/>
      <c r="Y47" s="374">
        <v>50000</v>
      </c>
      <c r="Z47" s="286"/>
      <c r="AA47" s="295"/>
      <c r="AB47" s="277"/>
      <c r="AC47" s="278"/>
      <c r="AD47" s="280"/>
      <c r="AE47" s="279"/>
      <c r="AF47" s="278"/>
      <c r="AG47" s="280"/>
      <c r="AH47" s="279"/>
      <c r="AI47" s="278"/>
      <c r="AJ47" s="278"/>
      <c r="AK47" s="291"/>
      <c r="AL47" s="281"/>
      <c r="AM47" s="291"/>
      <c r="AN47" s="358"/>
      <c r="AO47" s="349">
        <v>11104</v>
      </c>
      <c r="AP47" s="240">
        <v>0</v>
      </c>
      <c r="AQ47" s="350">
        <v>0</v>
      </c>
      <c r="AR47" s="392" t="s">
        <v>286</v>
      </c>
    </row>
    <row r="48" spans="1:48" s="35" customFormat="1" ht="150" x14ac:dyDescent="0.25">
      <c r="A48" s="312" t="s">
        <v>255</v>
      </c>
      <c r="B48" s="289" t="s">
        <v>167</v>
      </c>
      <c r="C48" s="289" t="s">
        <v>167</v>
      </c>
      <c r="D48" s="290" t="s">
        <v>167</v>
      </c>
      <c r="E48" s="290" t="s">
        <v>103</v>
      </c>
      <c r="F48" s="290" t="s">
        <v>139</v>
      </c>
      <c r="G48" s="290" t="s">
        <v>120</v>
      </c>
      <c r="H48" s="290" t="s">
        <v>273</v>
      </c>
      <c r="I48" s="290" t="s">
        <v>175</v>
      </c>
      <c r="J48" s="290" t="s">
        <v>287</v>
      </c>
      <c r="K48" s="290" t="s">
        <v>288</v>
      </c>
      <c r="L48" s="290"/>
      <c r="M48" s="290"/>
      <c r="N48" s="290" t="s">
        <v>130</v>
      </c>
      <c r="O48" s="290" t="s">
        <v>111</v>
      </c>
      <c r="P48" s="274">
        <f t="shared" si="1"/>
        <v>1011142</v>
      </c>
      <c r="Q48" s="275">
        <f t="shared" si="2"/>
        <v>0</v>
      </c>
      <c r="R48" s="276">
        <f t="shared" si="3"/>
        <v>178038</v>
      </c>
      <c r="S48" s="276">
        <f t="shared" si="4"/>
        <v>411586</v>
      </c>
      <c r="T48" s="276">
        <f t="shared" si="5"/>
        <v>421518</v>
      </c>
      <c r="U48" s="277">
        <f t="shared" si="6"/>
        <v>0</v>
      </c>
      <c r="V48" s="374"/>
      <c r="W48" s="286"/>
      <c r="X48" s="294"/>
      <c r="Y48" s="374">
        <v>132500</v>
      </c>
      <c r="Z48" s="286">
        <v>45538</v>
      </c>
      <c r="AA48" s="295"/>
      <c r="AB48" s="277"/>
      <c r="AC48" s="278">
        <v>47586</v>
      </c>
      <c r="AD48" s="280">
        <v>364000</v>
      </c>
      <c r="AE48" s="279">
        <v>371790</v>
      </c>
      <c r="AF48" s="278">
        <v>49728</v>
      </c>
      <c r="AG48" s="280"/>
      <c r="AH48" s="279"/>
      <c r="AI48" s="278"/>
      <c r="AJ48" s="278"/>
      <c r="AK48" s="291"/>
      <c r="AL48" s="281"/>
      <c r="AM48" s="291"/>
      <c r="AN48" s="358"/>
      <c r="AO48" s="349">
        <v>0</v>
      </c>
      <c r="AP48" s="240">
        <v>0</v>
      </c>
      <c r="AQ48" s="350">
        <v>0</v>
      </c>
      <c r="AR48" s="392" t="s">
        <v>283</v>
      </c>
    </row>
    <row r="49" spans="1:44" s="19" customFormat="1" ht="135" x14ac:dyDescent="0.25">
      <c r="A49" s="312" t="s">
        <v>255</v>
      </c>
      <c r="B49" s="289" t="s">
        <v>269</v>
      </c>
      <c r="C49" s="289" t="s">
        <v>269</v>
      </c>
      <c r="D49" s="290" t="s">
        <v>269</v>
      </c>
      <c r="E49" s="290" t="s">
        <v>103</v>
      </c>
      <c r="F49" s="290" t="s">
        <v>139</v>
      </c>
      <c r="G49" s="290" t="s">
        <v>105</v>
      </c>
      <c r="H49" s="290" t="s">
        <v>257</v>
      </c>
      <c r="I49" s="290" t="s">
        <v>179</v>
      </c>
      <c r="J49" s="290" t="s">
        <v>270</v>
      </c>
      <c r="K49" s="290" t="s">
        <v>271</v>
      </c>
      <c r="L49" s="290" t="s">
        <v>164</v>
      </c>
      <c r="M49" s="290"/>
      <c r="N49" s="290" t="s">
        <v>110</v>
      </c>
      <c r="O49" s="290" t="s">
        <v>125</v>
      </c>
      <c r="P49" s="274">
        <f t="shared" si="1"/>
        <v>422500</v>
      </c>
      <c r="Q49" s="275">
        <f t="shared" si="2"/>
        <v>32500</v>
      </c>
      <c r="R49" s="276">
        <f t="shared" si="3"/>
        <v>195000</v>
      </c>
      <c r="S49" s="276">
        <f t="shared" si="4"/>
        <v>195000</v>
      </c>
      <c r="T49" s="276">
        <f t="shared" si="5"/>
        <v>0</v>
      </c>
      <c r="U49" s="277">
        <f t="shared" si="6"/>
        <v>0</v>
      </c>
      <c r="V49" s="374"/>
      <c r="W49" s="286">
        <v>32500</v>
      </c>
      <c r="X49" s="294"/>
      <c r="Y49" s="374"/>
      <c r="Z49" s="286">
        <v>195000</v>
      </c>
      <c r="AA49" s="295"/>
      <c r="AB49" s="277"/>
      <c r="AC49" s="278">
        <v>195000</v>
      </c>
      <c r="AD49" s="280"/>
      <c r="AE49" s="279"/>
      <c r="AF49" s="278"/>
      <c r="AG49" s="280"/>
      <c r="AH49" s="279"/>
      <c r="AI49" s="278"/>
      <c r="AJ49" s="278"/>
      <c r="AK49" s="291"/>
      <c r="AL49" s="281"/>
      <c r="AM49" s="291"/>
      <c r="AN49" s="358"/>
      <c r="AO49" s="349">
        <v>0</v>
      </c>
      <c r="AP49" s="240">
        <v>0</v>
      </c>
      <c r="AQ49" s="350">
        <v>0</v>
      </c>
      <c r="AR49" s="392" t="s">
        <v>289</v>
      </c>
    </row>
    <row r="50" spans="1:44" s="35" customFormat="1" ht="15.75" x14ac:dyDescent="0.25">
      <c r="A50" s="312"/>
      <c r="B50" s="289"/>
      <c r="C50" s="289"/>
      <c r="D50" s="290"/>
      <c r="E50" s="290"/>
      <c r="F50" s="290"/>
      <c r="G50" s="290"/>
      <c r="H50" s="290"/>
      <c r="I50" s="290"/>
      <c r="J50" s="290"/>
      <c r="K50" s="290"/>
      <c r="L50" s="290"/>
      <c r="M50" s="290"/>
      <c r="N50" s="290"/>
      <c r="O50" s="290"/>
      <c r="P50" s="274">
        <f t="shared" si="1"/>
        <v>0</v>
      </c>
      <c r="Q50" s="275">
        <f t="shared" si="2"/>
        <v>0</v>
      </c>
      <c r="R50" s="276">
        <f t="shared" si="3"/>
        <v>0</v>
      </c>
      <c r="S50" s="276">
        <f t="shared" si="4"/>
        <v>0</v>
      </c>
      <c r="T50" s="276">
        <f t="shared" si="5"/>
        <v>0</v>
      </c>
      <c r="U50" s="277">
        <f t="shared" si="6"/>
        <v>0</v>
      </c>
      <c r="V50" s="374"/>
      <c r="W50" s="286"/>
      <c r="X50" s="294"/>
      <c r="Y50" s="374"/>
      <c r="Z50" s="286"/>
      <c r="AA50" s="295"/>
      <c r="AB50" s="277"/>
      <c r="AC50" s="278"/>
      <c r="AD50" s="280"/>
      <c r="AE50" s="279"/>
      <c r="AF50" s="278"/>
      <c r="AG50" s="280"/>
      <c r="AH50" s="279"/>
      <c r="AI50" s="278"/>
      <c r="AJ50" s="278"/>
      <c r="AK50" s="291"/>
      <c r="AL50" s="281"/>
      <c r="AM50" s="291"/>
      <c r="AN50" s="358"/>
      <c r="AO50" s="349"/>
      <c r="AP50" s="240"/>
      <c r="AQ50" s="350"/>
      <c r="AR50" s="392"/>
    </row>
    <row r="51" spans="1:44" s="35" customFormat="1" ht="15.75" x14ac:dyDescent="0.25">
      <c r="A51" s="312"/>
      <c r="B51" s="289"/>
      <c r="C51" s="289"/>
      <c r="D51" s="290"/>
      <c r="E51" s="290"/>
      <c r="F51" s="290"/>
      <c r="G51" s="290"/>
      <c r="H51" s="290"/>
      <c r="I51" s="290"/>
      <c r="J51" s="290"/>
      <c r="K51" s="290"/>
      <c r="L51" s="290"/>
      <c r="M51" s="290"/>
      <c r="N51" s="290"/>
      <c r="O51" s="290"/>
      <c r="P51" s="274">
        <f t="shared" si="1"/>
        <v>0</v>
      </c>
      <c r="Q51" s="275">
        <f t="shared" si="2"/>
        <v>0</v>
      </c>
      <c r="R51" s="276">
        <f t="shared" si="3"/>
        <v>0</v>
      </c>
      <c r="S51" s="276">
        <f t="shared" si="4"/>
        <v>0</v>
      </c>
      <c r="T51" s="276">
        <f t="shared" si="5"/>
        <v>0</v>
      </c>
      <c r="U51" s="277">
        <f t="shared" si="6"/>
        <v>0</v>
      </c>
      <c r="V51" s="374"/>
      <c r="W51" s="286"/>
      <c r="X51" s="294"/>
      <c r="Y51" s="374"/>
      <c r="Z51" s="286"/>
      <c r="AA51" s="295"/>
      <c r="AB51" s="277"/>
      <c r="AC51" s="278"/>
      <c r="AD51" s="280"/>
      <c r="AE51" s="279"/>
      <c r="AF51" s="278"/>
      <c r="AG51" s="280"/>
      <c r="AH51" s="279"/>
      <c r="AI51" s="278"/>
      <c r="AJ51" s="278"/>
      <c r="AK51" s="291"/>
      <c r="AL51" s="281"/>
      <c r="AM51" s="291"/>
      <c r="AN51" s="358"/>
      <c r="AO51" s="349"/>
      <c r="AP51" s="240"/>
      <c r="AQ51" s="350"/>
      <c r="AR51" s="392"/>
    </row>
    <row r="52" spans="1:44" s="35" customFormat="1" ht="15.75" x14ac:dyDescent="0.25">
      <c r="A52" s="312"/>
      <c r="B52" s="289"/>
      <c r="C52" s="289"/>
      <c r="D52" s="290"/>
      <c r="E52" s="290"/>
      <c r="F52" s="290"/>
      <c r="G52" s="290"/>
      <c r="H52" s="290"/>
      <c r="I52" s="290"/>
      <c r="J52" s="290"/>
      <c r="K52" s="290"/>
      <c r="L52" s="290"/>
      <c r="M52" s="290"/>
      <c r="N52" s="290"/>
      <c r="O52" s="290"/>
      <c r="P52" s="274">
        <f t="shared" si="1"/>
        <v>0</v>
      </c>
      <c r="Q52" s="275">
        <f t="shared" si="2"/>
        <v>0</v>
      </c>
      <c r="R52" s="276">
        <f t="shared" si="3"/>
        <v>0</v>
      </c>
      <c r="S52" s="276">
        <f t="shared" si="4"/>
        <v>0</v>
      </c>
      <c r="T52" s="276">
        <f t="shared" si="5"/>
        <v>0</v>
      </c>
      <c r="U52" s="277">
        <f t="shared" si="6"/>
        <v>0</v>
      </c>
      <c r="V52" s="374"/>
      <c r="W52" s="286"/>
      <c r="X52" s="294"/>
      <c r="Y52" s="374"/>
      <c r="Z52" s="286"/>
      <c r="AA52" s="295"/>
      <c r="AB52" s="277"/>
      <c r="AC52" s="278"/>
      <c r="AD52" s="280"/>
      <c r="AE52" s="279"/>
      <c r="AF52" s="278"/>
      <c r="AG52" s="280"/>
      <c r="AH52" s="279"/>
      <c r="AI52" s="278"/>
      <c r="AJ52" s="278"/>
      <c r="AK52" s="291"/>
      <c r="AL52" s="281"/>
      <c r="AM52" s="291"/>
      <c r="AN52" s="358"/>
      <c r="AO52" s="349"/>
      <c r="AP52" s="240"/>
      <c r="AQ52" s="350"/>
      <c r="AR52" s="392"/>
    </row>
    <row r="53" spans="1:44" s="19" customFormat="1" ht="15.75" x14ac:dyDescent="0.25">
      <c r="A53" s="312"/>
      <c r="B53" s="289"/>
      <c r="C53" s="289"/>
      <c r="D53" s="290"/>
      <c r="E53" s="290"/>
      <c r="F53" s="290"/>
      <c r="G53" s="290"/>
      <c r="H53" s="290"/>
      <c r="I53" s="290"/>
      <c r="J53" s="290"/>
      <c r="K53" s="290"/>
      <c r="L53" s="290"/>
      <c r="M53" s="290"/>
      <c r="N53" s="290"/>
      <c r="O53" s="290"/>
      <c r="P53" s="274">
        <f t="shared" si="1"/>
        <v>0</v>
      </c>
      <c r="Q53" s="275">
        <f t="shared" si="2"/>
        <v>0</v>
      </c>
      <c r="R53" s="276">
        <f t="shared" si="3"/>
        <v>0</v>
      </c>
      <c r="S53" s="276">
        <f t="shared" si="4"/>
        <v>0</v>
      </c>
      <c r="T53" s="276">
        <f t="shared" si="5"/>
        <v>0</v>
      </c>
      <c r="U53" s="277">
        <f t="shared" si="6"/>
        <v>0</v>
      </c>
      <c r="V53" s="374"/>
      <c r="W53" s="286"/>
      <c r="X53" s="294"/>
      <c r="Y53" s="374"/>
      <c r="Z53" s="286"/>
      <c r="AA53" s="295"/>
      <c r="AB53" s="277"/>
      <c r="AC53" s="278"/>
      <c r="AD53" s="280"/>
      <c r="AE53" s="279"/>
      <c r="AF53" s="278"/>
      <c r="AG53" s="280"/>
      <c r="AH53" s="279"/>
      <c r="AI53" s="278"/>
      <c r="AJ53" s="278"/>
      <c r="AK53" s="291"/>
      <c r="AL53" s="281"/>
      <c r="AM53" s="291"/>
      <c r="AN53" s="358"/>
      <c r="AO53" s="349"/>
      <c r="AP53" s="240"/>
      <c r="AQ53" s="350"/>
      <c r="AR53" s="392"/>
    </row>
    <row r="54" spans="1:44" s="35" customFormat="1" ht="15.75" x14ac:dyDescent="0.25">
      <c r="A54" s="312"/>
      <c r="B54" s="289"/>
      <c r="C54" s="289"/>
      <c r="D54" s="290"/>
      <c r="E54" s="290"/>
      <c r="F54" s="290"/>
      <c r="G54" s="290"/>
      <c r="H54" s="290"/>
      <c r="I54" s="290"/>
      <c r="J54" s="290"/>
      <c r="K54" s="290"/>
      <c r="L54" s="290"/>
      <c r="M54" s="290"/>
      <c r="N54" s="290"/>
      <c r="O54" s="290"/>
      <c r="P54" s="274">
        <f t="shared" si="1"/>
        <v>0</v>
      </c>
      <c r="Q54" s="275">
        <f t="shared" si="2"/>
        <v>0</v>
      </c>
      <c r="R54" s="276">
        <f t="shared" si="3"/>
        <v>0</v>
      </c>
      <c r="S54" s="276">
        <f t="shared" si="4"/>
        <v>0</v>
      </c>
      <c r="T54" s="276">
        <f t="shared" si="5"/>
        <v>0</v>
      </c>
      <c r="U54" s="277">
        <f t="shared" si="6"/>
        <v>0</v>
      </c>
      <c r="V54" s="374"/>
      <c r="W54" s="286"/>
      <c r="X54" s="294"/>
      <c r="Y54" s="374"/>
      <c r="Z54" s="286"/>
      <c r="AA54" s="295"/>
      <c r="AB54" s="277"/>
      <c r="AC54" s="278"/>
      <c r="AD54" s="280"/>
      <c r="AE54" s="279"/>
      <c r="AF54" s="278"/>
      <c r="AG54" s="280"/>
      <c r="AH54" s="279"/>
      <c r="AI54" s="278"/>
      <c r="AJ54" s="278"/>
      <c r="AK54" s="291"/>
      <c r="AL54" s="281"/>
      <c r="AM54" s="291"/>
      <c r="AN54" s="358"/>
      <c r="AO54" s="349"/>
      <c r="AP54" s="240"/>
      <c r="AQ54" s="350"/>
      <c r="AR54" s="392"/>
    </row>
    <row r="55" spans="1:44" s="35" customFormat="1" ht="15.75" x14ac:dyDescent="0.25">
      <c r="A55" s="312"/>
      <c r="B55" s="289"/>
      <c r="C55" s="289"/>
      <c r="D55" s="290"/>
      <c r="E55" s="290"/>
      <c r="F55" s="290"/>
      <c r="G55" s="290"/>
      <c r="H55" s="290"/>
      <c r="I55" s="290"/>
      <c r="J55" s="290"/>
      <c r="K55" s="290"/>
      <c r="L55" s="290"/>
      <c r="M55" s="290"/>
      <c r="N55" s="290"/>
      <c r="O55" s="290"/>
      <c r="P55" s="274">
        <f t="shared" si="1"/>
        <v>0</v>
      </c>
      <c r="Q55" s="275">
        <f t="shared" si="2"/>
        <v>0</v>
      </c>
      <c r="R55" s="276">
        <f t="shared" si="3"/>
        <v>0</v>
      </c>
      <c r="S55" s="276">
        <f t="shared" si="4"/>
        <v>0</v>
      </c>
      <c r="T55" s="276">
        <f t="shared" si="5"/>
        <v>0</v>
      </c>
      <c r="U55" s="277">
        <f t="shared" si="6"/>
        <v>0</v>
      </c>
      <c r="V55" s="374"/>
      <c r="W55" s="286"/>
      <c r="X55" s="294"/>
      <c r="Y55" s="376"/>
      <c r="Z55" s="372"/>
      <c r="AA55" s="299"/>
      <c r="AB55" s="277"/>
      <c r="AC55" s="278"/>
      <c r="AD55" s="280"/>
      <c r="AE55" s="279"/>
      <c r="AF55" s="278"/>
      <c r="AG55" s="280"/>
      <c r="AH55" s="279"/>
      <c r="AI55" s="278"/>
      <c r="AJ55" s="278"/>
      <c r="AK55" s="291"/>
      <c r="AL55" s="281"/>
      <c r="AM55" s="291"/>
      <c r="AN55" s="358"/>
      <c r="AO55" s="349"/>
      <c r="AP55" s="240"/>
      <c r="AQ55" s="350"/>
      <c r="AR55" s="392"/>
    </row>
    <row r="56" spans="1:44" s="19" customFormat="1" ht="15.75" x14ac:dyDescent="0.25">
      <c r="A56" s="312"/>
      <c r="B56" s="289"/>
      <c r="C56" s="289"/>
      <c r="D56" s="290"/>
      <c r="E56" s="290"/>
      <c r="F56" s="290"/>
      <c r="G56" s="290"/>
      <c r="H56" s="290"/>
      <c r="I56" s="290"/>
      <c r="J56" s="290"/>
      <c r="K56" s="290"/>
      <c r="L56" s="290"/>
      <c r="M56" s="290"/>
      <c r="N56" s="290"/>
      <c r="O56" s="290"/>
      <c r="P56" s="274">
        <f t="shared" si="1"/>
        <v>0</v>
      </c>
      <c r="Q56" s="275">
        <f t="shared" si="2"/>
        <v>0</v>
      </c>
      <c r="R56" s="276">
        <f t="shared" si="3"/>
        <v>0</v>
      </c>
      <c r="S56" s="276">
        <f t="shared" si="4"/>
        <v>0</v>
      </c>
      <c r="T56" s="276">
        <f t="shared" si="5"/>
        <v>0</v>
      </c>
      <c r="U56" s="277">
        <f t="shared" si="6"/>
        <v>0</v>
      </c>
      <c r="V56" s="374"/>
      <c r="W56" s="286"/>
      <c r="X56" s="294"/>
      <c r="Y56" s="376"/>
      <c r="Z56" s="372"/>
      <c r="AA56" s="299"/>
      <c r="AB56" s="277"/>
      <c r="AC56" s="278"/>
      <c r="AD56" s="280"/>
      <c r="AE56" s="279"/>
      <c r="AF56" s="278"/>
      <c r="AG56" s="280"/>
      <c r="AH56" s="279"/>
      <c r="AI56" s="278"/>
      <c r="AJ56" s="278"/>
      <c r="AK56" s="291"/>
      <c r="AL56" s="281"/>
      <c r="AM56" s="291"/>
      <c r="AN56" s="358"/>
      <c r="AO56" s="349"/>
      <c r="AP56" s="240"/>
      <c r="AQ56" s="350"/>
      <c r="AR56" s="392"/>
    </row>
    <row r="57" spans="1:44" s="35" customFormat="1" ht="15.75" x14ac:dyDescent="0.25">
      <c r="A57" s="312"/>
      <c r="B57" s="289"/>
      <c r="C57" s="289"/>
      <c r="D57" s="290"/>
      <c r="E57" s="290"/>
      <c r="F57" s="290"/>
      <c r="G57" s="290"/>
      <c r="H57" s="290"/>
      <c r="I57" s="290"/>
      <c r="J57" s="290"/>
      <c r="K57" s="290"/>
      <c r="L57" s="290"/>
      <c r="M57" s="290"/>
      <c r="N57" s="290"/>
      <c r="O57" s="290"/>
      <c r="P57" s="274">
        <f t="shared" si="1"/>
        <v>0</v>
      </c>
      <c r="Q57" s="275">
        <f t="shared" si="2"/>
        <v>0</v>
      </c>
      <c r="R57" s="276">
        <f t="shared" si="3"/>
        <v>0</v>
      </c>
      <c r="S57" s="276">
        <f t="shared" si="4"/>
        <v>0</v>
      </c>
      <c r="T57" s="276">
        <f t="shared" si="5"/>
        <v>0</v>
      </c>
      <c r="U57" s="277">
        <f t="shared" si="6"/>
        <v>0</v>
      </c>
      <c r="V57" s="374"/>
      <c r="W57" s="286"/>
      <c r="X57" s="294"/>
      <c r="Y57" s="376"/>
      <c r="Z57" s="372"/>
      <c r="AA57" s="299"/>
      <c r="AB57" s="277"/>
      <c r="AC57" s="278"/>
      <c r="AD57" s="280"/>
      <c r="AE57" s="279"/>
      <c r="AF57" s="278"/>
      <c r="AG57" s="280"/>
      <c r="AH57" s="279"/>
      <c r="AI57" s="278"/>
      <c r="AJ57" s="278"/>
      <c r="AK57" s="291"/>
      <c r="AL57" s="281"/>
      <c r="AM57" s="291"/>
      <c r="AN57" s="358"/>
      <c r="AO57" s="349"/>
      <c r="AP57" s="240"/>
      <c r="AQ57" s="350"/>
      <c r="AR57" s="392"/>
    </row>
    <row r="58" spans="1:44" s="19" customFormat="1" ht="15.75" x14ac:dyDescent="0.25">
      <c r="A58" s="312"/>
      <c r="B58" s="289"/>
      <c r="C58" s="289"/>
      <c r="D58" s="290"/>
      <c r="E58" s="290"/>
      <c r="F58" s="290"/>
      <c r="G58" s="290"/>
      <c r="H58" s="290"/>
      <c r="I58" s="290"/>
      <c r="J58" s="290"/>
      <c r="K58" s="290"/>
      <c r="L58" s="290"/>
      <c r="M58" s="290"/>
      <c r="N58" s="290"/>
      <c r="O58" s="290"/>
      <c r="P58" s="274">
        <f t="shared" si="1"/>
        <v>0</v>
      </c>
      <c r="Q58" s="275">
        <f t="shared" si="2"/>
        <v>0</v>
      </c>
      <c r="R58" s="276">
        <f t="shared" si="3"/>
        <v>0</v>
      </c>
      <c r="S58" s="276">
        <f t="shared" si="4"/>
        <v>0</v>
      </c>
      <c r="T58" s="276">
        <f t="shared" si="5"/>
        <v>0</v>
      </c>
      <c r="U58" s="277">
        <f t="shared" si="6"/>
        <v>0</v>
      </c>
      <c r="V58" s="374"/>
      <c r="W58" s="286"/>
      <c r="X58" s="294"/>
      <c r="Y58" s="376"/>
      <c r="Z58" s="372"/>
      <c r="AA58" s="299"/>
      <c r="AB58" s="277"/>
      <c r="AC58" s="278"/>
      <c r="AD58" s="280"/>
      <c r="AE58" s="279"/>
      <c r="AF58" s="278"/>
      <c r="AG58" s="280"/>
      <c r="AH58" s="279"/>
      <c r="AI58" s="278"/>
      <c r="AJ58" s="278"/>
      <c r="AK58" s="291"/>
      <c r="AL58" s="281"/>
      <c r="AM58" s="291"/>
      <c r="AN58" s="358"/>
      <c r="AO58" s="349"/>
      <c r="AP58" s="240"/>
      <c r="AQ58" s="350"/>
      <c r="AR58" s="392"/>
    </row>
    <row r="59" spans="1:44" s="35" customFormat="1" ht="15.75" x14ac:dyDescent="0.25">
      <c r="A59" s="312"/>
      <c r="B59" s="289"/>
      <c r="C59" s="289"/>
      <c r="D59" s="290"/>
      <c r="E59" s="290"/>
      <c r="F59" s="290"/>
      <c r="G59" s="290"/>
      <c r="H59" s="290"/>
      <c r="I59" s="290"/>
      <c r="J59" s="290"/>
      <c r="K59" s="290"/>
      <c r="L59" s="290"/>
      <c r="M59" s="290"/>
      <c r="N59" s="290"/>
      <c r="O59" s="290"/>
      <c r="P59" s="274">
        <f t="shared" si="1"/>
        <v>0</v>
      </c>
      <c r="Q59" s="275">
        <f t="shared" si="2"/>
        <v>0</v>
      </c>
      <c r="R59" s="276">
        <f t="shared" si="3"/>
        <v>0</v>
      </c>
      <c r="S59" s="276">
        <f t="shared" si="4"/>
        <v>0</v>
      </c>
      <c r="T59" s="276">
        <f t="shared" si="5"/>
        <v>0</v>
      </c>
      <c r="U59" s="277">
        <f t="shared" si="6"/>
        <v>0</v>
      </c>
      <c r="V59" s="374"/>
      <c r="W59" s="286"/>
      <c r="X59" s="294"/>
      <c r="Y59" s="376"/>
      <c r="Z59" s="372"/>
      <c r="AA59" s="299"/>
      <c r="AB59" s="277"/>
      <c r="AC59" s="278"/>
      <c r="AD59" s="280"/>
      <c r="AE59" s="279"/>
      <c r="AF59" s="278"/>
      <c r="AG59" s="280"/>
      <c r="AH59" s="279"/>
      <c r="AI59" s="278"/>
      <c r="AJ59" s="278"/>
      <c r="AK59" s="291"/>
      <c r="AL59" s="281"/>
      <c r="AM59" s="291"/>
      <c r="AN59" s="358"/>
      <c r="AO59" s="349"/>
      <c r="AP59" s="240"/>
      <c r="AQ59" s="350"/>
      <c r="AR59" s="392"/>
    </row>
    <row r="60" spans="1:44" s="35" customFormat="1" ht="15.75" x14ac:dyDescent="0.25">
      <c r="A60" s="312"/>
      <c r="B60" s="289"/>
      <c r="C60" s="289"/>
      <c r="D60" s="290"/>
      <c r="E60" s="290"/>
      <c r="F60" s="290"/>
      <c r="G60" s="290"/>
      <c r="H60" s="290"/>
      <c r="I60" s="290"/>
      <c r="J60" s="290"/>
      <c r="K60" s="290"/>
      <c r="L60" s="290"/>
      <c r="M60" s="290"/>
      <c r="N60" s="290"/>
      <c r="O60" s="290"/>
      <c r="P60" s="274">
        <f t="shared" si="1"/>
        <v>0</v>
      </c>
      <c r="Q60" s="275">
        <f t="shared" si="2"/>
        <v>0</v>
      </c>
      <c r="R60" s="276">
        <f t="shared" si="3"/>
        <v>0</v>
      </c>
      <c r="S60" s="276">
        <f t="shared" si="4"/>
        <v>0</v>
      </c>
      <c r="T60" s="276">
        <f t="shared" si="5"/>
        <v>0</v>
      </c>
      <c r="U60" s="277">
        <f t="shared" si="6"/>
        <v>0</v>
      </c>
      <c r="V60" s="374"/>
      <c r="W60" s="286"/>
      <c r="X60" s="294"/>
      <c r="Y60" s="376"/>
      <c r="Z60" s="372"/>
      <c r="AA60" s="299"/>
      <c r="AB60" s="277"/>
      <c r="AC60" s="278"/>
      <c r="AD60" s="280"/>
      <c r="AE60" s="279"/>
      <c r="AF60" s="278"/>
      <c r="AG60" s="280"/>
      <c r="AH60" s="279"/>
      <c r="AI60" s="278"/>
      <c r="AJ60" s="278"/>
      <c r="AK60" s="291"/>
      <c r="AL60" s="281"/>
      <c r="AM60" s="291"/>
      <c r="AN60" s="358"/>
      <c r="AO60" s="349"/>
      <c r="AP60" s="240"/>
      <c r="AQ60" s="350"/>
      <c r="AR60" s="392"/>
    </row>
    <row r="61" spans="1:44" s="35" customFormat="1" ht="15.75" x14ac:dyDescent="0.25">
      <c r="A61" s="312"/>
      <c r="B61" s="289"/>
      <c r="C61" s="289"/>
      <c r="D61" s="290"/>
      <c r="E61" s="290"/>
      <c r="F61" s="290"/>
      <c r="G61" s="290"/>
      <c r="H61" s="290"/>
      <c r="I61" s="290"/>
      <c r="J61" s="290"/>
      <c r="K61" s="290"/>
      <c r="L61" s="290"/>
      <c r="M61" s="290"/>
      <c r="N61" s="290"/>
      <c r="O61" s="290"/>
      <c r="P61" s="274">
        <f t="shared" si="1"/>
        <v>0</v>
      </c>
      <c r="Q61" s="275">
        <f t="shared" si="2"/>
        <v>0</v>
      </c>
      <c r="R61" s="276">
        <f t="shared" si="3"/>
        <v>0</v>
      </c>
      <c r="S61" s="276">
        <f t="shared" si="4"/>
        <v>0</v>
      </c>
      <c r="T61" s="276">
        <f t="shared" si="5"/>
        <v>0</v>
      </c>
      <c r="U61" s="277">
        <f t="shared" si="6"/>
        <v>0</v>
      </c>
      <c r="V61" s="374"/>
      <c r="W61" s="286"/>
      <c r="X61" s="294"/>
      <c r="Y61" s="376"/>
      <c r="Z61" s="372"/>
      <c r="AA61" s="299"/>
      <c r="AB61" s="277"/>
      <c r="AC61" s="278"/>
      <c r="AD61" s="280"/>
      <c r="AE61" s="279"/>
      <c r="AF61" s="278"/>
      <c r="AG61" s="280"/>
      <c r="AH61" s="279"/>
      <c r="AI61" s="278"/>
      <c r="AJ61" s="278"/>
      <c r="AK61" s="291"/>
      <c r="AL61" s="281"/>
      <c r="AM61" s="291"/>
      <c r="AN61" s="358"/>
      <c r="AO61" s="349"/>
      <c r="AP61" s="240"/>
      <c r="AQ61" s="350"/>
      <c r="AR61" s="392"/>
    </row>
    <row r="62" spans="1:44" s="35" customFormat="1" ht="15.75" x14ac:dyDescent="0.25">
      <c r="A62" s="312"/>
      <c r="B62" s="289"/>
      <c r="C62" s="289"/>
      <c r="D62" s="290"/>
      <c r="E62" s="290"/>
      <c r="F62" s="290"/>
      <c r="G62" s="290"/>
      <c r="H62" s="290"/>
      <c r="I62" s="290"/>
      <c r="J62" s="290"/>
      <c r="K62" s="290"/>
      <c r="L62" s="290"/>
      <c r="M62" s="290"/>
      <c r="N62" s="290"/>
      <c r="O62" s="290"/>
      <c r="P62" s="274">
        <f t="shared" si="1"/>
        <v>0</v>
      </c>
      <c r="Q62" s="275">
        <f t="shared" si="2"/>
        <v>0</v>
      </c>
      <c r="R62" s="276">
        <f t="shared" si="3"/>
        <v>0</v>
      </c>
      <c r="S62" s="276">
        <f t="shared" si="4"/>
        <v>0</v>
      </c>
      <c r="T62" s="276">
        <f t="shared" si="5"/>
        <v>0</v>
      </c>
      <c r="U62" s="277">
        <f t="shared" si="6"/>
        <v>0</v>
      </c>
      <c r="V62" s="374"/>
      <c r="W62" s="286"/>
      <c r="X62" s="294"/>
      <c r="Y62" s="376"/>
      <c r="Z62" s="372"/>
      <c r="AA62" s="299"/>
      <c r="AB62" s="277"/>
      <c r="AC62" s="278"/>
      <c r="AD62" s="280"/>
      <c r="AE62" s="279"/>
      <c r="AF62" s="278"/>
      <c r="AG62" s="280"/>
      <c r="AH62" s="279"/>
      <c r="AI62" s="278"/>
      <c r="AJ62" s="278"/>
      <c r="AK62" s="291"/>
      <c r="AL62" s="281"/>
      <c r="AM62" s="291"/>
      <c r="AN62" s="358"/>
      <c r="AO62" s="349"/>
      <c r="AP62" s="240"/>
      <c r="AQ62" s="350"/>
      <c r="AR62" s="392"/>
    </row>
    <row r="63" spans="1:44" s="35" customFormat="1" ht="15.75" x14ac:dyDescent="0.25">
      <c r="A63" s="312"/>
      <c r="B63" s="289"/>
      <c r="C63" s="289"/>
      <c r="D63" s="290"/>
      <c r="E63" s="290"/>
      <c r="F63" s="290"/>
      <c r="G63" s="290"/>
      <c r="H63" s="290"/>
      <c r="I63" s="290"/>
      <c r="J63" s="290"/>
      <c r="K63" s="290"/>
      <c r="L63" s="290"/>
      <c r="M63" s="290"/>
      <c r="N63" s="290"/>
      <c r="O63" s="290"/>
      <c r="P63" s="274">
        <f t="shared" si="1"/>
        <v>0</v>
      </c>
      <c r="Q63" s="275">
        <f t="shared" si="2"/>
        <v>0</v>
      </c>
      <c r="R63" s="276">
        <f t="shared" si="3"/>
        <v>0</v>
      </c>
      <c r="S63" s="276">
        <f t="shared" si="4"/>
        <v>0</v>
      </c>
      <c r="T63" s="276">
        <f t="shared" si="5"/>
        <v>0</v>
      </c>
      <c r="U63" s="277">
        <f t="shared" si="6"/>
        <v>0</v>
      </c>
      <c r="V63" s="374"/>
      <c r="W63" s="286"/>
      <c r="X63" s="294"/>
      <c r="Y63" s="376"/>
      <c r="Z63" s="372"/>
      <c r="AA63" s="299"/>
      <c r="AB63" s="277"/>
      <c r="AC63" s="278"/>
      <c r="AD63" s="280"/>
      <c r="AE63" s="279"/>
      <c r="AF63" s="278"/>
      <c r="AG63" s="280"/>
      <c r="AH63" s="279"/>
      <c r="AI63" s="278"/>
      <c r="AJ63" s="280"/>
      <c r="AK63" s="291"/>
      <c r="AL63" s="281"/>
      <c r="AM63" s="291"/>
      <c r="AN63" s="358"/>
      <c r="AO63" s="349"/>
      <c r="AP63" s="240"/>
      <c r="AQ63" s="350"/>
      <c r="AR63" s="392"/>
    </row>
    <row r="64" spans="1:44" s="19" customFormat="1" ht="15.75" x14ac:dyDescent="0.25">
      <c r="A64" s="312"/>
      <c r="B64" s="289"/>
      <c r="C64" s="289"/>
      <c r="D64" s="290"/>
      <c r="E64" s="290"/>
      <c r="F64" s="290"/>
      <c r="G64" s="290"/>
      <c r="H64" s="290"/>
      <c r="I64" s="290"/>
      <c r="J64" s="290"/>
      <c r="K64" s="290"/>
      <c r="L64" s="290"/>
      <c r="M64" s="290"/>
      <c r="N64" s="290"/>
      <c r="O64" s="290"/>
      <c r="P64" s="274">
        <f t="shared" si="1"/>
        <v>0</v>
      </c>
      <c r="Q64" s="275">
        <f t="shared" si="2"/>
        <v>0</v>
      </c>
      <c r="R64" s="276">
        <f t="shared" si="3"/>
        <v>0</v>
      </c>
      <c r="S64" s="276">
        <f t="shared" si="4"/>
        <v>0</v>
      </c>
      <c r="T64" s="276">
        <f t="shared" si="5"/>
        <v>0</v>
      </c>
      <c r="U64" s="277">
        <f t="shared" si="6"/>
        <v>0</v>
      </c>
      <c r="V64" s="374"/>
      <c r="W64" s="286"/>
      <c r="X64" s="294"/>
      <c r="Y64" s="376"/>
      <c r="Z64" s="372"/>
      <c r="AA64" s="299"/>
      <c r="AB64" s="277"/>
      <c r="AC64" s="278"/>
      <c r="AD64" s="280"/>
      <c r="AE64" s="279"/>
      <c r="AF64" s="278"/>
      <c r="AG64" s="280"/>
      <c r="AH64" s="279"/>
      <c r="AI64" s="278"/>
      <c r="AJ64" s="278"/>
      <c r="AK64" s="291"/>
      <c r="AL64" s="281"/>
      <c r="AM64" s="291"/>
      <c r="AN64" s="358"/>
      <c r="AO64" s="349"/>
      <c r="AP64" s="240"/>
      <c r="AQ64" s="350"/>
      <c r="AR64" s="392"/>
    </row>
    <row r="65" spans="1:44" s="19" customFormat="1" ht="15.75" x14ac:dyDescent="0.25">
      <c r="A65" s="312"/>
      <c r="B65" s="289"/>
      <c r="C65" s="289"/>
      <c r="D65" s="290"/>
      <c r="E65" s="290"/>
      <c r="F65" s="290"/>
      <c r="G65" s="290"/>
      <c r="H65" s="290"/>
      <c r="I65" s="290"/>
      <c r="J65" s="290"/>
      <c r="K65" s="290"/>
      <c r="L65" s="290"/>
      <c r="M65" s="290"/>
      <c r="N65" s="290"/>
      <c r="O65" s="290"/>
      <c r="P65" s="274">
        <f t="shared" si="1"/>
        <v>0</v>
      </c>
      <c r="Q65" s="275">
        <f t="shared" si="2"/>
        <v>0</v>
      </c>
      <c r="R65" s="276">
        <f t="shared" si="3"/>
        <v>0</v>
      </c>
      <c r="S65" s="276">
        <f t="shared" si="4"/>
        <v>0</v>
      </c>
      <c r="T65" s="276">
        <f t="shared" si="5"/>
        <v>0</v>
      </c>
      <c r="U65" s="277">
        <f t="shared" si="6"/>
        <v>0</v>
      </c>
      <c r="V65" s="374"/>
      <c r="W65" s="286"/>
      <c r="X65" s="294"/>
      <c r="Y65" s="376"/>
      <c r="Z65" s="372"/>
      <c r="AA65" s="299"/>
      <c r="AB65" s="277"/>
      <c r="AC65" s="278"/>
      <c r="AD65" s="280"/>
      <c r="AE65" s="279"/>
      <c r="AF65" s="278"/>
      <c r="AG65" s="280"/>
      <c r="AH65" s="279"/>
      <c r="AI65" s="278"/>
      <c r="AJ65" s="278"/>
      <c r="AK65" s="291"/>
      <c r="AL65" s="281"/>
      <c r="AM65" s="291"/>
      <c r="AN65" s="358"/>
      <c r="AO65" s="349"/>
      <c r="AP65" s="240"/>
      <c r="AQ65" s="350"/>
      <c r="AR65" s="392"/>
    </row>
    <row r="66" spans="1:44" s="19" customFormat="1" ht="15.75" x14ac:dyDescent="0.25">
      <c r="A66" s="312"/>
      <c r="B66" s="289"/>
      <c r="C66" s="289"/>
      <c r="D66" s="290"/>
      <c r="E66" s="290"/>
      <c r="F66" s="290"/>
      <c r="G66" s="290"/>
      <c r="H66" s="290"/>
      <c r="I66" s="290"/>
      <c r="J66" s="290"/>
      <c r="K66" s="290"/>
      <c r="L66" s="290"/>
      <c r="M66" s="290"/>
      <c r="N66" s="290"/>
      <c r="O66" s="290"/>
      <c r="P66" s="274">
        <f t="shared" si="1"/>
        <v>0</v>
      </c>
      <c r="Q66" s="275">
        <f t="shared" si="2"/>
        <v>0</v>
      </c>
      <c r="R66" s="276">
        <f t="shared" si="3"/>
        <v>0</v>
      </c>
      <c r="S66" s="276">
        <f t="shared" si="4"/>
        <v>0</v>
      </c>
      <c r="T66" s="276">
        <f t="shared" si="5"/>
        <v>0</v>
      </c>
      <c r="U66" s="277">
        <f t="shared" si="6"/>
        <v>0</v>
      </c>
      <c r="V66" s="374"/>
      <c r="W66" s="286"/>
      <c r="X66" s="294"/>
      <c r="Y66" s="376"/>
      <c r="Z66" s="372"/>
      <c r="AA66" s="299"/>
      <c r="AB66" s="277"/>
      <c r="AC66" s="278"/>
      <c r="AD66" s="280"/>
      <c r="AE66" s="279"/>
      <c r="AF66" s="278"/>
      <c r="AG66" s="280"/>
      <c r="AH66" s="279"/>
      <c r="AI66" s="278"/>
      <c r="AJ66" s="278"/>
      <c r="AK66" s="291"/>
      <c r="AL66" s="281"/>
      <c r="AM66" s="356"/>
      <c r="AN66" s="358"/>
      <c r="AO66" s="349"/>
      <c r="AP66" s="240"/>
      <c r="AQ66" s="350"/>
      <c r="AR66" s="392"/>
    </row>
    <row r="67" spans="1:44" s="19" customFormat="1" ht="15.75" x14ac:dyDescent="0.25">
      <c r="A67" s="312"/>
      <c r="B67" s="289"/>
      <c r="C67" s="289"/>
      <c r="D67" s="290"/>
      <c r="E67" s="290"/>
      <c r="F67" s="290"/>
      <c r="G67" s="290"/>
      <c r="H67" s="290"/>
      <c r="I67" s="290"/>
      <c r="J67" s="289"/>
      <c r="K67" s="290"/>
      <c r="L67" s="290"/>
      <c r="M67" s="290"/>
      <c r="N67" s="290"/>
      <c r="O67" s="290"/>
      <c r="P67" s="274">
        <f t="shared" ref="P67:P94" si="7">SUM(Q67:U67)</f>
        <v>0</v>
      </c>
      <c r="Q67" s="275">
        <f t="shared" si="2"/>
        <v>0</v>
      </c>
      <c r="R67" s="276">
        <f t="shared" ref="R67:R94" si="8">SUM(Y67:AA67)</f>
        <v>0</v>
      </c>
      <c r="S67" s="276">
        <f t="shared" ref="S67:S94" si="9">SUM(AB67:AD67)</f>
        <v>0</v>
      </c>
      <c r="T67" s="276">
        <f t="shared" ref="T67:T94" si="10">SUM(AE67:AG67)</f>
        <v>0</v>
      </c>
      <c r="U67" s="277">
        <f t="shared" ref="U67:U94" si="11">SUM(AH67:AJ67)</f>
        <v>0</v>
      </c>
      <c r="V67" s="374"/>
      <c r="W67" s="286"/>
      <c r="X67" s="294"/>
      <c r="Y67" s="376"/>
      <c r="Z67" s="372"/>
      <c r="AA67" s="299"/>
      <c r="AB67" s="277"/>
      <c r="AC67" s="278"/>
      <c r="AD67" s="280"/>
      <c r="AE67" s="279"/>
      <c r="AF67" s="278"/>
      <c r="AG67" s="280"/>
      <c r="AH67" s="279"/>
      <c r="AI67" s="278"/>
      <c r="AJ67" s="278"/>
      <c r="AK67" s="291"/>
      <c r="AL67" s="281"/>
      <c r="AM67" s="356"/>
      <c r="AN67" s="358"/>
      <c r="AO67" s="349"/>
      <c r="AP67" s="240"/>
      <c r="AQ67" s="350"/>
      <c r="AR67" s="392"/>
    </row>
    <row r="68" spans="1:44" s="19" customFormat="1" ht="15.75" x14ac:dyDescent="0.25">
      <c r="A68" s="312"/>
      <c r="B68" s="289"/>
      <c r="C68" s="289"/>
      <c r="D68" s="290"/>
      <c r="E68" s="290"/>
      <c r="F68" s="290"/>
      <c r="G68" s="290"/>
      <c r="H68" s="292"/>
      <c r="I68" s="292"/>
      <c r="J68" s="293"/>
      <c r="K68" s="292"/>
      <c r="L68" s="292"/>
      <c r="M68" s="292"/>
      <c r="N68" s="292"/>
      <c r="O68" s="292"/>
      <c r="P68" s="274">
        <f t="shared" si="7"/>
        <v>0</v>
      </c>
      <c r="Q68" s="275">
        <f t="shared" si="2"/>
        <v>0</v>
      </c>
      <c r="R68" s="276">
        <f t="shared" si="8"/>
        <v>0</v>
      </c>
      <c r="S68" s="276">
        <f t="shared" si="9"/>
        <v>0</v>
      </c>
      <c r="T68" s="276">
        <f t="shared" si="10"/>
        <v>0</v>
      </c>
      <c r="U68" s="277">
        <f t="shared" si="11"/>
        <v>0</v>
      </c>
      <c r="V68" s="374"/>
      <c r="W68" s="286"/>
      <c r="X68" s="294"/>
      <c r="Y68" s="376"/>
      <c r="Z68" s="372"/>
      <c r="AA68" s="299"/>
      <c r="AB68" s="296"/>
      <c r="AC68" s="297"/>
      <c r="AD68" s="299"/>
      <c r="AE68" s="298"/>
      <c r="AF68" s="297"/>
      <c r="AG68" s="299"/>
      <c r="AH68" s="298"/>
      <c r="AI68" s="297"/>
      <c r="AJ68" s="297"/>
      <c r="AK68" s="356"/>
      <c r="AL68" s="281"/>
      <c r="AM68" s="356"/>
      <c r="AN68" s="358"/>
      <c r="AO68" s="349"/>
      <c r="AP68" s="240"/>
      <c r="AQ68" s="350"/>
      <c r="AR68" s="392"/>
    </row>
    <row r="69" spans="1:44" s="19" customFormat="1" ht="15.75" x14ac:dyDescent="0.25">
      <c r="A69" s="312"/>
      <c r="B69" s="289"/>
      <c r="C69" s="289"/>
      <c r="D69" s="290"/>
      <c r="E69" s="290"/>
      <c r="F69" s="290"/>
      <c r="G69" s="290"/>
      <c r="H69" s="292"/>
      <c r="I69" s="292"/>
      <c r="J69" s="293"/>
      <c r="K69" s="292"/>
      <c r="L69" s="292"/>
      <c r="M69" s="292"/>
      <c r="N69" s="292"/>
      <c r="O69" s="292"/>
      <c r="P69" s="274">
        <f t="shared" si="7"/>
        <v>0</v>
      </c>
      <c r="Q69" s="275">
        <f t="shared" si="2"/>
        <v>0</v>
      </c>
      <c r="R69" s="276">
        <f t="shared" si="8"/>
        <v>0</v>
      </c>
      <c r="S69" s="276">
        <f t="shared" si="9"/>
        <v>0</v>
      </c>
      <c r="T69" s="276">
        <f t="shared" si="10"/>
        <v>0</v>
      </c>
      <c r="U69" s="277">
        <f t="shared" si="11"/>
        <v>0</v>
      </c>
      <c r="V69" s="374"/>
      <c r="W69" s="286"/>
      <c r="X69" s="294"/>
      <c r="Y69" s="376"/>
      <c r="Z69" s="372"/>
      <c r="AA69" s="299"/>
      <c r="AB69" s="296"/>
      <c r="AC69" s="297"/>
      <c r="AD69" s="299"/>
      <c r="AE69" s="298"/>
      <c r="AF69" s="297"/>
      <c r="AG69" s="299"/>
      <c r="AH69" s="298"/>
      <c r="AI69" s="297"/>
      <c r="AJ69" s="297"/>
      <c r="AK69" s="356"/>
      <c r="AL69" s="281"/>
      <c r="AM69" s="356"/>
      <c r="AN69" s="358"/>
      <c r="AO69" s="349"/>
      <c r="AP69" s="240"/>
      <c r="AQ69" s="350"/>
      <c r="AR69" s="392"/>
    </row>
    <row r="70" spans="1:44" s="35" customFormat="1" ht="15.75" x14ac:dyDescent="0.25">
      <c r="A70" s="312"/>
      <c r="B70" s="289"/>
      <c r="C70" s="289"/>
      <c r="D70" s="290"/>
      <c r="E70" s="290"/>
      <c r="F70" s="290"/>
      <c r="G70" s="290"/>
      <c r="H70" s="290"/>
      <c r="I70" s="290"/>
      <c r="J70" s="311"/>
      <c r="K70" s="290"/>
      <c r="L70" s="290"/>
      <c r="M70" s="290"/>
      <c r="N70" s="290"/>
      <c r="O70" s="290"/>
      <c r="P70" s="274">
        <f t="shared" si="7"/>
        <v>0</v>
      </c>
      <c r="Q70" s="275">
        <f t="shared" si="2"/>
        <v>0</v>
      </c>
      <c r="R70" s="276">
        <f t="shared" si="8"/>
        <v>0</v>
      </c>
      <c r="S70" s="276">
        <f t="shared" si="9"/>
        <v>0</v>
      </c>
      <c r="T70" s="276">
        <f t="shared" si="10"/>
        <v>0</v>
      </c>
      <c r="U70" s="277">
        <f t="shared" si="11"/>
        <v>0</v>
      </c>
      <c r="V70" s="374"/>
      <c r="W70" s="286"/>
      <c r="X70" s="294"/>
      <c r="Y70" s="376"/>
      <c r="Z70" s="372"/>
      <c r="AA70" s="299"/>
      <c r="AB70" s="277"/>
      <c r="AC70" s="278"/>
      <c r="AD70" s="280"/>
      <c r="AE70" s="279"/>
      <c r="AF70" s="278"/>
      <c r="AG70" s="280"/>
      <c r="AH70" s="279"/>
      <c r="AI70" s="278"/>
      <c r="AJ70" s="278"/>
      <c r="AK70" s="291"/>
      <c r="AL70" s="281"/>
      <c r="AM70" s="291"/>
      <c r="AN70" s="358"/>
      <c r="AO70" s="349"/>
      <c r="AP70" s="240"/>
      <c r="AQ70" s="350"/>
      <c r="AR70" s="392"/>
    </row>
    <row r="71" spans="1:44" s="35" customFormat="1" ht="15.75" x14ac:dyDescent="0.25">
      <c r="A71" s="312"/>
      <c r="B71" s="289"/>
      <c r="C71" s="289"/>
      <c r="D71" s="290"/>
      <c r="E71" s="290"/>
      <c r="F71" s="290"/>
      <c r="G71" s="290"/>
      <c r="H71" s="290"/>
      <c r="I71" s="290"/>
      <c r="J71" s="290"/>
      <c r="K71" s="290"/>
      <c r="L71" s="290"/>
      <c r="M71" s="290"/>
      <c r="N71" s="290"/>
      <c r="O71" s="290"/>
      <c r="P71" s="274">
        <f t="shared" si="7"/>
        <v>0</v>
      </c>
      <c r="Q71" s="275">
        <f t="shared" si="2"/>
        <v>0</v>
      </c>
      <c r="R71" s="276">
        <f t="shared" si="8"/>
        <v>0</v>
      </c>
      <c r="S71" s="276">
        <f t="shared" si="9"/>
        <v>0</v>
      </c>
      <c r="T71" s="276">
        <f t="shared" si="10"/>
        <v>0</v>
      </c>
      <c r="U71" s="277">
        <f t="shared" si="11"/>
        <v>0</v>
      </c>
      <c r="V71" s="374"/>
      <c r="W71" s="286"/>
      <c r="X71" s="294"/>
      <c r="Y71" s="376"/>
      <c r="Z71" s="372"/>
      <c r="AA71" s="299"/>
      <c r="AB71" s="277"/>
      <c r="AC71" s="278"/>
      <c r="AD71" s="280"/>
      <c r="AE71" s="279"/>
      <c r="AF71" s="278"/>
      <c r="AG71" s="280"/>
      <c r="AH71" s="279"/>
      <c r="AI71" s="278"/>
      <c r="AJ71" s="280"/>
      <c r="AK71" s="291"/>
      <c r="AL71" s="281"/>
      <c r="AM71" s="291"/>
      <c r="AN71" s="358"/>
      <c r="AO71" s="349"/>
      <c r="AP71" s="240"/>
      <c r="AQ71" s="350"/>
      <c r="AR71" s="392"/>
    </row>
    <row r="72" spans="1:44" s="19" customFormat="1" ht="15.75" x14ac:dyDescent="0.25">
      <c r="A72" s="312"/>
      <c r="B72" s="289"/>
      <c r="C72" s="289"/>
      <c r="D72" s="290"/>
      <c r="E72" s="290"/>
      <c r="F72" s="292"/>
      <c r="G72" s="292"/>
      <c r="H72" s="292"/>
      <c r="I72" s="293"/>
      <c r="J72" s="293"/>
      <c r="K72" s="293"/>
      <c r="L72" s="292"/>
      <c r="M72" s="292"/>
      <c r="N72" s="292"/>
      <c r="O72" s="290"/>
      <c r="P72" s="274">
        <f t="shared" si="7"/>
        <v>0</v>
      </c>
      <c r="Q72" s="275">
        <f t="shared" si="2"/>
        <v>0</v>
      </c>
      <c r="R72" s="276">
        <f t="shared" si="8"/>
        <v>0</v>
      </c>
      <c r="S72" s="276">
        <f t="shared" si="9"/>
        <v>0</v>
      </c>
      <c r="T72" s="276">
        <f t="shared" si="10"/>
        <v>0</v>
      </c>
      <c r="U72" s="277">
        <f t="shared" si="11"/>
        <v>0</v>
      </c>
      <c r="V72" s="374"/>
      <c r="W72" s="286"/>
      <c r="X72" s="294"/>
      <c r="Y72" s="376"/>
      <c r="Z72" s="372"/>
      <c r="AA72" s="299"/>
      <c r="AB72" s="365"/>
      <c r="AC72" s="301"/>
      <c r="AD72" s="302"/>
      <c r="AE72" s="300"/>
      <c r="AF72" s="301"/>
      <c r="AG72" s="302"/>
      <c r="AH72" s="300"/>
      <c r="AI72" s="301"/>
      <c r="AJ72" s="302"/>
      <c r="AK72" s="356"/>
      <c r="AL72" s="281"/>
      <c r="AM72" s="356"/>
      <c r="AN72" s="358"/>
      <c r="AO72" s="349"/>
      <c r="AP72" s="240"/>
      <c r="AQ72" s="350"/>
      <c r="AR72" s="392"/>
    </row>
    <row r="73" spans="1:44" s="19" customFormat="1" ht="15.75" x14ac:dyDescent="0.25">
      <c r="A73" s="312"/>
      <c r="B73" s="289"/>
      <c r="C73" s="289"/>
      <c r="D73" s="290"/>
      <c r="E73" s="290"/>
      <c r="F73" s="292"/>
      <c r="G73" s="292"/>
      <c r="H73" s="292"/>
      <c r="I73" s="293"/>
      <c r="J73" s="293"/>
      <c r="K73" s="293"/>
      <c r="L73" s="292"/>
      <c r="M73" s="292"/>
      <c r="N73" s="292"/>
      <c r="O73" s="290"/>
      <c r="P73" s="274">
        <f t="shared" si="7"/>
        <v>0</v>
      </c>
      <c r="Q73" s="275">
        <f t="shared" si="2"/>
        <v>0</v>
      </c>
      <c r="R73" s="276">
        <f t="shared" si="8"/>
        <v>0</v>
      </c>
      <c r="S73" s="276">
        <f t="shared" si="9"/>
        <v>0</v>
      </c>
      <c r="T73" s="276">
        <f t="shared" si="10"/>
        <v>0</v>
      </c>
      <c r="U73" s="277">
        <f t="shared" si="11"/>
        <v>0</v>
      </c>
      <c r="V73" s="374"/>
      <c r="W73" s="286"/>
      <c r="X73" s="294"/>
      <c r="Y73" s="376"/>
      <c r="Z73" s="372"/>
      <c r="AA73" s="299"/>
      <c r="AB73" s="296"/>
      <c r="AC73" s="297"/>
      <c r="AD73" s="299"/>
      <c r="AE73" s="296"/>
      <c r="AF73" s="297"/>
      <c r="AG73" s="299"/>
      <c r="AH73" s="296"/>
      <c r="AI73" s="297"/>
      <c r="AJ73" s="299"/>
      <c r="AK73" s="356"/>
      <c r="AL73" s="281"/>
      <c r="AM73" s="356"/>
      <c r="AN73" s="358"/>
      <c r="AO73" s="349"/>
      <c r="AP73" s="240"/>
      <c r="AQ73" s="350"/>
      <c r="AR73" s="392"/>
    </row>
    <row r="74" spans="1:44" s="19" customFormat="1" ht="15.75" x14ac:dyDescent="0.25">
      <c r="A74" s="312"/>
      <c r="B74" s="289"/>
      <c r="C74" s="289"/>
      <c r="D74" s="290"/>
      <c r="E74" s="290"/>
      <c r="F74" s="292"/>
      <c r="G74" s="292"/>
      <c r="H74" s="292"/>
      <c r="I74" s="293"/>
      <c r="J74" s="293"/>
      <c r="K74" s="293"/>
      <c r="L74" s="292"/>
      <c r="M74" s="292"/>
      <c r="N74" s="292"/>
      <c r="O74" s="290"/>
      <c r="P74" s="274">
        <f t="shared" si="7"/>
        <v>0</v>
      </c>
      <c r="Q74" s="275">
        <f t="shared" si="2"/>
        <v>0</v>
      </c>
      <c r="R74" s="276">
        <f t="shared" si="8"/>
        <v>0</v>
      </c>
      <c r="S74" s="276">
        <f t="shared" si="9"/>
        <v>0</v>
      </c>
      <c r="T74" s="276">
        <f t="shared" si="10"/>
        <v>0</v>
      </c>
      <c r="U74" s="277">
        <f t="shared" si="11"/>
        <v>0</v>
      </c>
      <c r="V74" s="374"/>
      <c r="W74" s="286"/>
      <c r="X74" s="294"/>
      <c r="Y74" s="376"/>
      <c r="Z74" s="372"/>
      <c r="AA74" s="299"/>
      <c r="AB74" s="296"/>
      <c r="AC74" s="297"/>
      <c r="AD74" s="299"/>
      <c r="AE74" s="296"/>
      <c r="AF74" s="297"/>
      <c r="AG74" s="299"/>
      <c r="AH74" s="296"/>
      <c r="AI74" s="297"/>
      <c r="AJ74" s="299"/>
      <c r="AK74" s="356"/>
      <c r="AL74" s="281"/>
      <c r="AM74" s="356"/>
      <c r="AN74" s="358"/>
      <c r="AO74" s="349"/>
      <c r="AP74" s="240"/>
      <c r="AQ74" s="350"/>
      <c r="AR74" s="392"/>
    </row>
    <row r="75" spans="1:44" s="19" customFormat="1" ht="15.75" x14ac:dyDescent="0.25">
      <c r="A75" s="312"/>
      <c r="B75" s="289"/>
      <c r="C75" s="289"/>
      <c r="D75" s="290"/>
      <c r="E75" s="290"/>
      <c r="F75" s="292"/>
      <c r="G75" s="292"/>
      <c r="H75" s="292"/>
      <c r="I75" s="293"/>
      <c r="J75" s="293"/>
      <c r="K75" s="293"/>
      <c r="L75" s="292"/>
      <c r="M75" s="292"/>
      <c r="N75" s="292"/>
      <c r="O75" s="290"/>
      <c r="P75" s="274">
        <f t="shared" si="7"/>
        <v>0</v>
      </c>
      <c r="Q75" s="275">
        <f t="shared" si="2"/>
        <v>0</v>
      </c>
      <c r="R75" s="276">
        <f t="shared" si="8"/>
        <v>0</v>
      </c>
      <c r="S75" s="276">
        <f t="shared" si="9"/>
        <v>0</v>
      </c>
      <c r="T75" s="276">
        <f t="shared" si="10"/>
        <v>0</v>
      </c>
      <c r="U75" s="277">
        <f t="shared" si="11"/>
        <v>0</v>
      </c>
      <c r="V75" s="374"/>
      <c r="W75" s="286"/>
      <c r="X75" s="294"/>
      <c r="Y75" s="376"/>
      <c r="Z75" s="372"/>
      <c r="AA75" s="299"/>
      <c r="AB75" s="296"/>
      <c r="AC75" s="297"/>
      <c r="AD75" s="299"/>
      <c r="AE75" s="296"/>
      <c r="AF75" s="297"/>
      <c r="AG75" s="299"/>
      <c r="AH75" s="296"/>
      <c r="AI75" s="297"/>
      <c r="AJ75" s="299"/>
      <c r="AK75" s="356"/>
      <c r="AL75" s="281"/>
      <c r="AM75" s="356"/>
      <c r="AN75" s="358"/>
      <c r="AO75" s="349"/>
      <c r="AP75" s="240"/>
      <c r="AQ75" s="350"/>
      <c r="AR75" s="392"/>
    </row>
    <row r="76" spans="1:44" s="19" customFormat="1" ht="15.75" x14ac:dyDescent="0.25">
      <c r="A76" s="312"/>
      <c r="B76" s="289"/>
      <c r="C76" s="289"/>
      <c r="D76" s="290"/>
      <c r="E76" s="290"/>
      <c r="F76" s="292"/>
      <c r="G76" s="292"/>
      <c r="H76" s="292"/>
      <c r="I76" s="293"/>
      <c r="J76" s="293"/>
      <c r="K76" s="293"/>
      <c r="L76" s="292"/>
      <c r="M76" s="292"/>
      <c r="N76" s="292"/>
      <c r="O76" s="290"/>
      <c r="P76" s="274">
        <f t="shared" si="7"/>
        <v>0</v>
      </c>
      <c r="Q76" s="275">
        <f t="shared" si="2"/>
        <v>0</v>
      </c>
      <c r="R76" s="276">
        <f t="shared" si="8"/>
        <v>0</v>
      </c>
      <c r="S76" s="276">
        <f t="shared" si="9"/>
        <v>0</v>
      </c>
      <c r="T76" s="276">
        <f t="shared" si="10"/>
        <v>0</v>
      </c>
      <c r="U76" s="277">
        <f t="shared" si="11"/>
        <v>0</v>
      </c>
      <c r="V76" s="374"/>
      <c r="W76" s="286"/>
      <c r="X76" s="294"/>
      <c r="Y76" s="376"/>
      <c r="Z76" s="372"/>
      <c r="AA76" s="299"/>
      <c r="AB76" s="296"/>
      <c r="AC76" s="297"/>
      <c r="AD76" s="299"/>
      <c r="AE76" s="296"/>
      <c r="AF76" s="297"/>
      <c r="AG76" s="299"/>
      <c r="AH76" s="296"/>
      <c r="AI76" s="297"/>
      <c r="AJ76" s="299"/>
      <c r="AK76" s="356"/>
      <c r="AL76" s="281"/>
      <c r="AM76" s="356"/>
      <c r="AN76" s="358"/>
      <c r="AO76" s="349"/>
      <c r="AP76" s="240"/>
      <c r="AQ76" s="350"/>
      <c r="AR76" s="392"/>
    </row>
    <row r="77" spans="1:44" s="19" customFormat="1" ht="15.75" x14ac:dyDescent="0.25">
      <c r="A77" s="312"/>
      <c r="B77" s="289"/>
      <c r="C77" s="289"/>
      <c r="D77" s="290"/>
      <c r="E77" s="290"/>
      <c r="F77" s="292"/>
      <c r="G77" s="292"/>
      <c r="H77" s="292"/>
      <c r="I77" s="293"/>
      <c r="J77" s="293"/>
      <c r="K77" s="293"/>
      <c r="L77" s="292"/>
      <c r="M77" s="292"/>
      <c r="N77" s="292"/>
      <c r="O77" s="290"/>
      <c r="P77" s="274">
        <f t="shared" si="7"/>
        <v>0</v>
      </c>
      <c r="Q77" s="275">
        <f t="shared" si="2"/>
        <v>0</v>
      </c>
      <c r="R77" s="276">
        <f t="shared" si="8"/>
        <v>0</v>
      </c>
      <c r="S77" s="276">
        <f t="shared" si="9"/>
        <v>0</v>
      </c>
      <c r="T77" s="276">
        <f t="shared" si="10"/>
        <v>0</v>
      </c>
      <c r="U77" s="277">
        <f t="shared" si="11"/>
        <v>0</v>
      </c>
      <c r="V77" s="374"/>
      <c r="W77" s="286"/>
      <c r="X77" s="294"/>
      <c r="Y77" s="376"/>
      <c r="Z77" s="372"/>
      <c r="AA77" s="299"/>
      <c r="AB77" s="365"/>
      <c r="AC77" s="301"/>
      <c r="AD77" s="302"/>
      <c r="AE77" s="300"/>
      <c r="AF77" s="301"/>
      <c r="AG77" s="302"/>
      <c r="AH77" s="300"/>
      <c r="AI77" s="301"/>
      <c r="AJ77" s="302"/>
      <c r="AK77" s="356"/>
      <c r="AL77" s="281"/>
      <c r="AM77" s="356"/>
      <c r="AN77" s="358"/>
      <c r="AO77" s="349"/>
      <c r="AP77" s="240"/>
      <c r="AQ77" s="350"/>
      <c r="AR77" s="392"/>
    </row>
    <row r="78" spans="1:44" s="19" customFormat="1" ht="15.75" x14ac:dyDescent="0.25">
      <c r="A78" s="312"/>
      <c r="B78" s="289"/>
      <c r="C78" s="289"/>
      <c r="D78" s="290"/>
      <c r="E78" s="290"/>
      <c r="F78" s="292"/>
      <c r="G78" s="292"/>
      <c r="H78" s="292"/>
      <c r="I78" s="293"/>
      <c r="J78" s="293"/>
      <c r="K78" s="293"/>
      <c r="L78" s="292"/>
      <c r="M78" s="292"/>
      <c r="N78" s="292"/>
      <c r="O78" s="290"/>
      <c r="P78" s="274">
        <f t="shared" si="7"/>
        <v>0</v>
      </c>
      <c r="Q78" s="275">
        <f t="shared" si="2"/>
        <v>0</v>
      </c>
      <c r="R78" s="276">
        <f t="shared" si="8"/>
        <v>0</v>
      </c>
      <c r="S78" s="276">
        <f t="shared" si="9"/>
        <v>0</v>
      </c>
      <c r="T78" s="276">
        <f t="shared" si="10"/>
        <v>0</v>
      </c>
      <c r="U78" s="277">
        <f t="shared" si="11"/>
        <v>0</v>
      </c>
      <c r="V78" s="374"/>
      <c r="W78" s="286"/>
      <c r="X78" s="294"/>
      <c r="Y78" s="376"/>
      <c r="Z78" s="372"/>
      <c r="AA78" s="299"/>
      <c r="AB78" s="365"/>
      <c r="AC78" s="301"/>
      <c r="AD78" s="302"/>
      <c r="AE78" s="300"/>
      <c r="AF78" s="301"/>
      <c r="AG78" s="302"/>
      <c r="AH78" s="300"/>
      <c r="AI78" s="301"/>
      <c r="AJ78" s="302"/>
      <c r="AK78" s="356"/>
      <c r="AL78" s="281"/>
      <c r="AM78" s="356"/>
      <c r="AN78" s="358"/>
      <c r="AO78" s="349"/>
      <c r="AP78" s="240"/>
      <c r="AQ78" s="350"/>
      <c r="AR78" s="392"/>
    </row>
    <row r="79" spans="1:44" s="19" customFormat="1" ht="15.75" x14ac:dyDescent="0.25">
      <c r="A79" s="312"/>
      <c r="B79" s="289"/>
      <c r="C79" s="289"/>
      <c r="D79" s="290"/>
      <c r="E79" s="290"/>
      <c r="F79" s="292"/>
      <c r="G79" s="292"/>
      <c r="H79" s="292"/>
      <c r="I79" s="293"/>
      <c r="J79" s="293"/>
      <c r="K79" s="293"/>
      <c r="L79" s="292"/>
      <c r="M79" s="292"/>
      <c r="N79" s="292"/>
      <c r="O79" s="290"/>
      <c r="P79" s="274">
        <f t="shared" si="7"/>
        <v>0</v>
      </c>
      <c r="Q79" s="275">
        <f t="shared" si="2"/>
        <v>0</v>
      </c>
      <c r="R79" s="276">
        <f t="shared" si="8"/>
        <v>0</v>
      </c>
      <c r="S79" s="276">
        <f t="shared" si="9"/>
        <v>0</v>
      </c>
      <c r="T79" s="276">
        <f t="shared" si="10"/>
        <v>0</v>
      </c>
      <c r="U79" s="277">
        <f t="shared" si="11"/>
        <v>0</v>
      </c>
      <c r="V79" s="374"/>
      <c r="W79" s="286"/>
      <c r="X79" s="294"/>
      <c r="Y79" s="376"/>
      <c r="Z79" s="372"/>
      <c r="AA79" s="299"/>
      <c r="AB79" s="365"/>
      <c r="AC79" s="301"/>
      <c r="AD79" s="302"/>
      <c r="AE79" s="300"/>
      <c r="AF79" s="301"/>
      <c r="AG79" s="302"/>
      <c r="AH79" s="300"/>
      <c r="AI79" s="301"/>
      <c r="AJ79" s="302"/>
      <c r="AK79" s="356"/>
      <c r="AL79" s="281"/>
      <c r="AM79" s="356"/>
      <c r="AN79" s="358"/>
      <c r="AO79" s="349"/>
      <c r="AP79" s="240"/>
      <c r="AQ79" s="350"/>
      <c r="AR79" s="392"/>
    </row>
    <row r="80" spans="1:44" s="19" customFormat="1" ht="15.75" x14ac:dyDescent="0.25">
      <c r="A80" s="312"/>
      <c r="B80" s="289"/>
      <c r="C80" s="289"/>
      <c r="D80" s="290"/>
      <c r="E80" s="290"/>
      <c r="F80" s="292"/>
      <c r="G80" s="292"/>
      <c r="H80" s="292"/>
      <c r="I80" s="293"/>
      <c r="J80" s="293"/>
      <c r="K80" s="293"/>
      <c r="L80" s="292"/>
      <c r="M80" s="292"/>
      <c r="N80" s="292"/>
      <c r="O80" s="290"/>
      <c r="P80" s="274">
        <f t="shared" si="7"/>
        <v>0</v>
      </c>
      <c r="Q80" s="275">
        <f t="shared" si="2"/>
        <v>0</v>
      </c>
      <c r="R80" s="276">
        <f t="shared" si="8"/>
        <v>0</v>
      </c>
      <c r="S80" s="276">
        <f t="shared" si="9"/>
        <v>0</v>
      </c>
      <c r="T80" s="276">
        <f t="shared" si="10"/>
        <v>0</v>
      </c>
      <c r="U80" s="277">
        <f t="shared" si="11"/>
        <v>0</v>
      </c>
      <c r="V80" s="374"/>
      <c r="W80" s="286"/>
      <c r="X80" s="294"/>
      <c r="Y80" s="376"/>
      <c r="Z80" s="372"/>
      <c r="AA80" s="299"/>
      <c r="AB80" s="365"/>
      <c r="AC80" s="301"/>
      <c r="AD80" s="302"/>
      <c r="AE80" s="300"/>
      <c r="AF80" s="301"/>
      <c r="AG80" s="302"/>
      <c r="AH80" s="300"/>
      <c r="AI80" s="301"/>
      <c r="AJ80" s="302"/>
      <c r="AK80" s="356"/>
      <c r="AL80" s="281"/>
      <c r="AM80" s="356"/>
      <c r="AN80" s="358"/>
      <c r="AO80" s="349"/>
      <c r="AP80" s="240"/>
      <c r="AQ80" s="350"/>
      <c r="AR80" s="392"/>
    </row>
    <row r="81" spans="1:44" s="19" customFormat="1" ht="15.75" x14ac:dyDescent="0.25">
      <c r="A81" s="312"/>
      <c r="B81" s="289"/>
      <c r="C81" s="289"/>
      <c r="D81" s="290"/>
      <c r="E81" s="290"/>
      <c r="F81" s="292"/>
      <c r="G81" s="292"/>
      <c r="H81" s="292"/>
      <c r="I81" s="293"/>
      <c r="J81" s="293"/>
      <c r="K81" s="293"/>
      <c r="L81" s="292"/>
      <c r="M81" s="292"/>
      <c r="N81" s="292"/>
      <c r="O81" s="290"/>
      <c r="P81" s="274">
        <f t="shared" si="7"/>
        <v>0</v>
      </c>
      <c r="Q81" s="275">
        <f t="shared" si="2"/>
        <v>0</v>
      </c>
      <c r="R81" s="276">
        <f t="shared" si="8"/>
        <v>0</v>
      </c>
      <c r="S81" s="276">
        <f t="shared" si="9"/>
        <v>0</v>
      </c>
      <c r="T81" s="276">
        <f t="shared" si="10"/>
        <v>0</v>
      </c>
      <c r="U81" s="277">
        <f t="shared" si="11"/>
        <v>0</v>
      </c>
      <c r="V81" s="374"/>
      <c r="W81" s="286"/>
      <c r="X81" s="294"/>
      <c r="Y81" s="376"/>
      <c r="Z81" s="372"/>
      <c r="AA81" s="299"/>
      <c r="AB81" s="365"/>
      <c r="AC81" s="301"/>
      <c r="AD81" s="302"/>
      <c r="AE81" s="300"/>
      <c r="AF81" s="301"/>
      <c r="AG81" s="302"/>
      <c r="AH81" s="300"/>
      <c r="AI81" s="301"/>
      <c r="AJ81" s="302"/>
      <c r="AK81" s="356"/>
      <c r="AL81" s="281"/>
      <c r="AM81" s="356"/>
      <c r="AN81" s="358"/>
      <c r="AO81" s="349"/>
      <c r="AP81" s="240"/>
      <c r="AQ81" s="350"/>
      <c r="AR81" s="392"/>
    </row>
    <row r="82" spans="1:44" s="19" customFormat="1" ht="15.75" x14ac:dyDescent="0.25">
      <c r="A82" s="312"/>
      <c r="B82" s="289"/>
      <c r="C82" s="289"/>
      <c r="D82" s="290"/>
      <c r="E82" s="290"/>
      <c r="F82" s="292"/>
      <c r="G82" s="292"/>
      <c r="H82" s="292"/>
      <c r="I82" s="293"/>
      <c r="J82" s="293"/>
      <c r="K82" s="293"/>
      <c r="L82" s="292"/>
      <c r="M82" s="292"/>
      <c r="N82" s="292"/>
      <c r="O82" s="290"/>
      <c r="P82" s="274">
        <f t="shared" si="7"/>
        <v>0</v>
      </c>
      <c r="Q82" s="275">
        <f t="shared" si="2"/>
        <v>0</v>
      </c>
      <c r="R82" s="276">
        <f t="shared" si="8"/>
        <v>0</v>
      </c>
      <c r="S82" s="276">
        <f t="shared" si="9"/>
        <v>0</v>
      </c>
      <c r="T82" s="276">
        <f t="shared" si="10"/>
        <v>0</v>
      </c>
      <c r="U82" s="277">
        <f t="shared" si="11"/>
        <v>0</v>
      </c>
      <c r="V82" s="374"/>
      <c r="W82" s="286"/>
      <c r="X82" s="294"/>
      <c r="Y82" s="376"/>
      <c r="Z82" s="372"/>
      <c r="AA82" s="299"/>
      <c r="AB82" s="365"/>
      <c r="AC82" s="301"/>
      <c r="AD82" s="302"/>
      <c r="AE82" s="300"/>
      <c r="AF82" s="301"/>
      <c r="AG82" s="302"/>
      <c r="AH82" s="300"/>
      <c r="AI82" s="301"/>
      <c r="AJ82" s="302"/>
      <c r="AK82" s="356"/>
      <c r="AL82" s="281"/>
      <c r="AM82" s="356"/>
      <c r="AN82" s="358"/>
      <c r="AO82" s="349"/>
      <c r="AP82" s="240"/>
      <c r="AQ82" s="350"/>
      <c r="AR82" s="392"/>
    </row>
    <row r="83" spans="1:44" s="19" customFormat="1" ht="15.75" x14ac:dyDescent="0.25">
      <c r="A83" s="312"/>
      <c r="B83" s="289"/>
      <c r="C83" s="289"/>
      <c r="D83" s="290"/>
      <c r="E83" s="290"/>
      <c r="F83" s="292"/>
      <c r="G83" s="292"/>
      <c r="H83" s="292"/>
      <c r="I83" s="293"/>
      <c r="J83" s="293"/>
      <c r="K83" s="293"/>
      <c r="L83" s="292"/>
      <c r="M83" s="292"/>
      <c r="N83" s="292"/>
      <c r="O83" s="290"/>
      <c r="P83" s="274">
        <f t="shared" si="7"/>
        <v>0</v>
      </c>
      <c r="Q83" s="275">
        <f t="shared" si="2"/>
        <v>0</v>
      </c>
      <c r="R83" s="276">
        <f t="shared" si="8"/>
        <v>0</v>
      </c>
      <c r="S83" s="276">
        <f t="shared" si="9"/>
        <v>0</v>
      </c>
      <c r="T83" s="276">
        <f t="shared" si="10"/>
        <v>0</v>
      </c>
      <c r="U83" s="277">
        <f t="shared" si="11"/>
        <v>0</v>
      </c>
      <c r="V83" s="374"/>
      <c r="W83" s="286"/>
      <c r="X83" s="294"/>
      <c r="Y83" s="376"/>
      <c r="Z83" s="372"/>
      <c r="AA83" s="299"/>
      <c r="AB83" s="365"/>
      <c r="AC83" s="301"/>
      <c r="AD83" s="302"/>
      <c r="AE83" s="300"/>
      <c r="AF83" s="301"/>
      <c r="AG83" s="302"/>
      <c r="AH83" s="300"/>
      <c r="AI83" s="301"/>
      <c r="AJ83" s="302"/>
      <c r="AK83" s="356"/>
      <c r="AL83" s="281"/>
      <c r="AM83" s="356"/>
      <c r="AN83" s="358"/>
      <c r="AO83" s="349"/>
      <c r="AP83" s="240"/>
      <c r="AQ83" s="350"/>
      <c r="AR83" s="392"/>
    </row>
    <row r="84" spans="1:44" s="19" customFormat="1" ht="15.75" x14ac:dyDescent="0.25">
      <c r="A84" s="312"/>
      <c r="B84" s="289"/>
      <c r="C84" s="289"/>
      <c r="D84" s="290"/>
      <c r="E84" s="290"/>
      <c r="F84" s="292"/>
      <c r="G84" s="292"/>
      <c r="H84" s="292"/>
      <c r="I84" s="293"/>
      <c r="J84" s="293"/>
      <c r="K84" s="293"/>
      <c r="L84" s="292"/>
      <c r="M84" s="292"/>
      <c r="N84" s="292"/>
      <c r="O84" s="290"/>
      <c r="P84" s="274">
        <f t="shared" si="7"/>
        <v>0</v>
      </c>
      <c r="Q84" s="275">
        <f t="shared" si="2"/>
        <v>0</v>
      </c>
      <c r="R84" s="276">
        <f t="shared" si="8"/>
        <v>0</v>
      </c>
      <c r="S84" s="276">
        <f t="shared" si="9"/>
        <v>0</v>
      </c>
      <c r="T84" s="276">
        <f t="shared" si="10"/>
        <v>0</v>
      </c>
      <c r="U84" s="277">
        <f t="shared" si="11"/>
        <v>0</v>
      </c>
      <c r="V84" s="374"/>
      <c r="W84" s="286"/>
      <c r="X84" s="294"/>
      <c r="Y84" s="376"/>
      <c r="Z84" s="372"/>
      <c r="AA84" s="299"/>
      <c r="AB84" s="365"/>
      <c r="AC84" s="301"/>
      <c r="AD84" s="302"/>
      <c r="AE84" s="300"/>
      <c r="AF84" s="301"/>
      <c r="AG84" s="302"/>
      <c r="AH84" s="300"/>
      <c r="AI84" s="301"/>
      <c r="AJ84" s="302"/>
      <c r="AK84" s="356"/>
      <c r="AL84" s="281"/>
      <c r="AM84" s="356"/>
      <c r="AN84" s="358"/>
      <c r="AO84" s="349"/>
      <c r="AP84" s="240"/>
      <c r="AQ84" s="350"/>
      <c r="AR84" s="392"/>
    </row>
    <row r="85" spans="1:44" s="19" customFormat="1" ht="15.75" x14ac:dyDescent="0.25">
      <c r="A85" s="312"/>
      <c r="B85" s="289"/>
      <c r="C85" s="289"/>
      <c r="D85" s="290"/>
      <c r="E85" s="290"/>
      <c r="F85" s="292"/>
      <c r="G85" s="292"/>
      <c r="H85" s="292"/>
      <c r="I85" s="293"/>
      <c r="J85" s="293"/>
      <c r="K85" s="293"/>
      <c r="L85" s="292"/>
      <c r="M85" s="292"/>
      <c r="N85" s="292"/>
      <c r="O85" s="290"/>
      <c r="P85" s="274">
        <f t="shared" si="7"/>
        <v>0</v>
      </c>
      <c r="Q85" s="275">
        <f t="shared" si="2"/>
        <v>0</v>
      </c>
      <c r="R85" s="276">
        <f t="shared" si="8"/>
        <v>0</v>
      </c>
      <c r="S85" s="276">
        <f t="shared" si="9"/>
        <v>0</v>
      </c>
      <c r="T85" s="276">
        <f t="shared" si="10"/>
        <v>0</v>
      </c>
      <c r="U85" s="277">
        <f t="shared" si="11"/>
        <v>0</v>
      </c>
      <c r="V85" s="374"/>
      <c r="W85" s="286"/>
      <c r="X85" s="294"/>
      <c r="Y85" s="376"/>
      <c r="Z85" s="372"/>
      <c r="AA85" s="299"/>
      <c r="AB85" s="365"/>
      <c r="AC85" s="301"/>
      <c r="AD85" s="302"/>
      <c r="AE85" s="300"/>
      <c r="AF85" s="301"/>
      <c r="AG85" s="302"/>
      <c r="AH85" s="300"/>
      <c r="AI85" s="301"/>
      <c r="AJ85" s="302"/>
      <c r="AK85" s="356"/>
      <c r="AL85" s="281"/>
      <c r="AM85" s="356"/>
      <c r="AN85" s="358"/>
      <c r="AO85" s="349"/>
      <c r="AP85" s="240"/>
      <c r="AQ85" s="350"/>
      <c r="AR85" s="392"/>
    </row>
    <row r="86" spans="1:44" s="19" customFormat="1" ht="15.75" x14ac:dyDescent="0.25">
      <c r="A86" s="312"/>
      <c r="B86" s="289"/>
      <c r="C86" s="289"/>
      <c r="D86" s="290"/>
      <c r="E86" s="290"/>
      <c r="F86" s="292"/>
      <c r="G86" s="292"/>
      <c r="H86" s="292"/>
      <c r="I86" s="293"/>
      <c r="J86" s="293"/>
      <c r="K86" s="293"/>
      <c r="L86" s="292"/>
      <c r="M86" s="292"/>
      <c r="N86" s="292"/>
      <c r="O86" s="290"/>
      <c r="P86" s="274">
        <f t="shared" si="7"/>
        <v>0</v>
      </c>
      <c r="Q86" s="275">
        <f t="shared" si="2"/>
        <v>0</v>
      </c>
      <c r="R86" s="276">
        <f t="shared" si="8"/>
        <v>0</v>
      </c>
      <c r="S86" s="276">
        <f t="shared" si="9"/>
        <v>0</v>
      </c>
      <c r="T86" s="276">
        <f t="shared" si="10"/>
        <v>0</v>
      </c>
      <c r="U86" s="277">
        <f t="shared" si="11"/>
        <v>0</v>
      </c>
      <c r="V86" s="374"/>
      <c r="W86" s="286"/>
      <c r="X86" s="294"/>
      <c r="Y86" s="376"/>
      <c r="Z86" s="372"/>
      <c r="AA86" s="299"/>
      <c r="AB86" s="365"/>
      <c r="AC86" s="301"/>
      <c r="AD86" s="302"/>
      <c r="AE86" s="300"/>
      <c r="AF86" s="301"/>
      <c r="AG86" s="302"/>
      <c r="AH86" s="300"/>
      <c r="AI86" s="301"/>
      <c r="AJ86" s="302"/>
      <c r="AK86" s="356"/>
      <c r="AL86" s="281"/>
      <c r="AM86" s="356"/>
      <c r="AN86" s="358"/>
      <c r="AO86" s="349"/>
      <c r="AP86" s="240"/>
      <c r="AQ86" s="350"/>
      <c r="AR86" s="392"/>
    </row>
    <row r="87" spans="1:44" s="19" customFormat="1" ht="15.75" x14ac:dyDescent="0.25">
      <c r="A87" s="312"/>
      <c r="B87" s="289"/>
      <c r="C87" s="289"/>
      <c r="D87" s="290"/>
      <c r="E87" s="290"/>
      <c r="F87" s="292"/>
      <c r="G87" s="292"/>
      <c r="H87" s="292"/>
      <c r="I87" s="293"/>
      <c r="J87" s="293"/>
      <c r="K87" s="293"/>
      <c r="L87" s="292"/>
      <c r="M87" s="292"/>
      <c r="N87" s="292"/>
      <c r="O87" s="290"/>
      <c r="P87" s="274">
        <f t="shared" si="7"/>
        <v>0</v>
      </c>
      <c r="Q87" s="275">
        <f t="shared" si="2"/>
        <v>0</v>
      </c>
      <c r="R87" s="276">
        <f t="shared" si="8"/>
        <v>0</v>
      </c>
      <c r="S87" s="276">
        <f t="shared" si="9"/>
        <v>0</v>
      </c>
      <c r="T87" s="276">
        <f t="shared" si="10"/>
        <v>0</v>
      </c>
      <c r="U87" s="277">
        <f t="shared" si="11"/>
        <v>0</v>
      </c>
      <c r="V87" s="374"/>
      <c r="W87" s="286"/>
      <c r="X87" s="294"/>
      <c r="Y87" s="376"/>
      <c r="Z87" s="372"/>
      <c r="AA87" s="299"/>
      <c r="AB87" s="365"/>
      <c r="AC87" s="301"/>
      <c r="AD87" s="302"/>
      <c r="AE87" s="300"/>
      <c r="AF87" s="301"/>
      <c r="AG87" s="302"/>
      <c r="AH87" s="300"/>
      <c r="AI87" s="301"/>
      <c r="AJ87" s="302"/>
      <c r="AK87" s="356"/>
      <c r="AL87" s="281"/>
      <c r="AM87" s="356"/>
      <c r="AN87" s="358"/>
      <c r="AO87" s="349"/>
      <c r="AP87" s="240"/>
      <c r="AQ87" s="350"/>
      <c r="AR87" s="392"/>
    </row>
    <row r="88" spans="1:44" s="19" customFormat="1" ht="15.75" x14ac:dyDescent="0.25">
      <c r="A88" s="312"/>
      <c r="B88" s="289"/>
      <c r="C88" s="289"/>
      <c r="D88" s="290"/>
      <c r="E88" s="290"/>
      <c r="F88" s="292"/>
      <c r="G88" s="292"/>
      <c r="H88" s="292"/>
      <c r="I88" s="293"/>
      <c r="J88" s="293"/>
      <c r="K88" s="293"/>
      <c r="L88" s="292"/>
      <c r="M88" s="292"/>
      <c r="N88" s="292"/>
      <c r="O88" s="290"/>
      <c r="P88" s="274">
        <f t="shared" si="7"/>
        <v>0</v>
      </c>
      <c r="Q88" s="275">
        <f t="shared" si="2"/>
        <v>0</v>
      </c>
      <c r="R88" s="276">
        <f t="shared" si="8"/>
        <v>0</v>
      </c>
      <c r="S88" s="276">
        <f t="shared" si="9"/>
        <v>0</v>
      </c>
      <c r="T88" s="276">
        <f t="shared" si="10"/>
        <v>0</v>
      </c>
      <c r="U88" s="277">
        <f t="shared" si="11"/>
        <v>0</v>
      </c>
      <c r="V88" s="374"/>
      <c r="W88" s="286"/>
      <c r="X88" s="294"/>
      <c r="Y88" s="376"/>
      <c r="Z88" s="372"/>
      <c r="AA88" s="299"/>
      <c r="AB88" s="365"/>
      <c r="AC88" s="301"/>
      <c r="AD88" s="302"/>
      <c r="AE88" s="300"/>
      <c r="AF88" s="301"/>
      <c r="AG88" s="302"/>
      <c r="AH88" s="300"/>
      <c r="AI88" s="301"/>
      <c r="AJ88" s="302"/>
      <c r="AK88" s="356"/>
      <c r="AL88" s="281"/>
      <c r="AM88" s="356"/>
      <c r="AN88" s="358"/>
      <c r="AO88" s="349"/>
      <c r="AP88" s="240"/>
      <c r="AQ88" s="350"/>
      <c r="AR88" s="392"/>
    </row>
    <row r="89" spans="1:44" s="19" customFormat="1" ht="15.75" x14ac:dyDescent="0.25">
      <c r="A89" s="312"/>
      <c r="B89" s="289"/>
      <c r="C89" s="289"/>
      <c r="D89" s="290"/>
      <c r="E89" s="290"/>
      <c r="F89" s="292"/>
      <c r="G89" s="292"/>
      <c r="H89" s="292"/>
      <c r="I89" s="293"/>
      <c r="J89" s="293"/>
      <c r="K89" s="293"/>
      <c r="L89" s="292"/>
      <c r="M89" s="292"/>
      <c r="N89" s="292"/>
      <c r="O89" s="290"/>
      <c r="P89" s="274">
        <f t="shared" si="7"/>
        <v>0</v>
      </c>
      <c r="Q89" s="275">
        <f t="shared" si="2"/>
        <v>0</v>
      </c>
      <c r="R89" s="276">
        <f t="shared" si="8"/>
        <v>0</v>
      </c>
      <c r="S89" s="276">
        <f t="shared" si="9"/>
        <v>0</v>
      </c>
      <c r="T89" s="276">
        <f t="shared" si="10"/>
        <v>0</v>
      </c>
      <c r="U89" s="277">
        <f t="shared" si="11"/>
        <v>0</v>
      </c>
      <c r="V89" s="374"/>
      <c r="W89" s="286"/>
      <c r="X89" s="294"/>
      <c r="Y89" s="376"/>
      <c r="Z89" s="372"/>
      <c r="AA89" s="299"/>
      <c r="AB89" s="365"/>
      <c r="AC89" s="301"/>
      <c r="AD89" s="302"/>
      <c r="AE89" s="300"/>
      <c r="AF89" s="301"/>
      <c r="AG89" s="302"/>
      <c r="AH89" s="300"/>
      <c r="AI89" s="301"/>
      <c r="AJ89" s="302"/>
      <c r="AK89" s="356"/>
      <c r="AL89" s="281"/>
      <c r="AM89" s="356"/>
      <c r="AN89" s="358"/>
      <c r="AO89" s="349"/>
      <c r="AP89" s="240"/>
      <c r="AQ89" s="350"/>
      <c r="AR89" s="392"/>
    </row>
    <row r="90" spans="1:44" s="36" customFormat="1" ht="15.75" x14ac:dyDescent="0.25">
      <c r="A90" s="312"/>
      <c r="B90" s="289"/>
      <c r="C90" s="289"/>
      <c r="D90" s="290"/>
      <c r="E90" s="290"/>
      <c r="F90" s="290"/>
      <c r="G90" s="290"/>
      <c r="H90" s="290"/>
      <c r="I90" s="290"/>
      <c r="J90" s="311"/>
      <c r="K90" s="290"/>
      <c r="L90" s="290"/>
      <c r="M90" s="290"/>
      <c r="N90" s="290"/>
      <c r="O90" s="290"/>
      <c r="P90" s="274">
        <f t="shared" si="7"/>
        <v>0</v>
      </c>
      <c r="Q90" s="275">
        <f t="shared" si="2"/>
        <v>0</v>
      </c>
      <c r="R90" s="276">
        <f t="shared" si="8"/>
        <v>0</v>
      </c>
      <c r="S90" s="276">
        <f t="shared" si="9"/>
        <v>0</v>
      </c>
      <c r="T90" s="276">
        <f t="shared" si="10"/>
        <v>0</v>
      </c>
      <c r="U90" s="277">
        <f t="shared" si="11"/>
        <v>0</v>
      </c>
      <c r="V90" s="374"/>
      <c r="W90" s="286"/>
      <c r="X90" s="294"/>
      <c r="Y90" s="376"/>
      <c r="Z90" s="372"/>
      <c r="AA90" s="299"/>
      <c r="AB90" s="365"/>
      <c r="AC90" s="301"/>
      <c r="AD90" s="302"/>
      <c r="AE90" s="300"/>
      <c r="AF90" s="301"/>
      <c r="AG90" s="302"/>
      <c r="AH90" s="300"/>
      <c r="AI90" s="301"/>
      <c r="AJ90" s="302"/>
      <c r="AK90" s="291"/>
      <c r="AL90" s="281"/>
      <c r="AM90" s="291"/>
      <c r="AN90" s="359"/>
      <c r="AO90" s="349"/>
      <c r="AP90" s="240"/>
      <c r="AQ90" s="350"/>
      <c r="AR90" s="392"/>
    </row>
    <row r="91" spans="1:44" s="19" customFormat="1" ht="15.75" x14ac:dyDescent="0.25">
      <c r="A91" s="312"/>
      <c r="B91" s="289"/>
      <c r="C91" s="289"/>
      <c r="D91" s="290"/>
      <c r="E91" s="290"/>
      <c r="F91" s="292"/>
      <c r="G91" s="292"/>
      <c r="H91" s="292"/>
      <c r="I91" s="293"/>
      <c r="J91" s="313"/>
      <c r="K91" s="293"/>
      <c r="L91" s="292"/>
      <c r="M91" s="292"/>
      <c r="N91" s="292"/>
      <c r="O91" s="290"/>
      <c r="P91" s="274">
        <f t="shared" si="7"/>
        <v>0</v>
      </c>
      <c r="Q91" s="275">
        <f t="shared" si="2"/>
        <v>0</v>
      </c>
      <c r="R91" s="276">
        <f t="shared" si="8"/>
        <v>0</v>
      </c>
      <c r="S91" s="276">
        <f t="shared" si="9"/>
        <v>0</v>
      </c>
      <c r="T91" s="276">
        <f t="shared" si="10"/>
        <v>0</v>
      </c>
      <c r="U91" s="277">
        <f t="shared" si="11"/>
        <v>0</v>
      </c>
      <c r="V91" s="374"/>
      <c r="W91" s="286"/>
      <c r="X91" s="294"/>
      <c r="Y91" s="376"/>
      <c r="Z91" s="372"/>
      <c r="AA91" s="299"/>
      <c r="AB91" s="365"/>
      <c r="AC91" s="301"/>
      <c r="AD91" s="302"/>
      <c r="AE91" s="300"/>
      <c r="AF91" s="301"/>
      <c r="AG91" s="302"/>
      <c r="AH91" s="300"/>
      <c r="AI91" s="301"/>
      <c r="AJ91" s="302"/>
      <c r="AK91" s="356"/>
      <c r="AL91" s="281"/>
      <c r="AM91" s="356"/>
      <c r="AN91" s="358"/>
      <c r="AO91" s="349"/>
      <c r="AP91" s="240"/>
      <c r="AQ91" s="350"/>
      <c r="AR91" s="392"/>
    </row>
    <row r="92" spans="1:44" s="19" customFormat="1" ht="15.75" x14ac:dyDescent="0.25">
      <c r="A92" s="312"/>
      <c r="B92" s="289"/>
      <c r="C92" s="289"/>
      <c r="D92" s="290"/>
      <c r="E92" s="290"/>
      <c r="F92" s="292"/>
      <c r="G92" s="292"/>
      <c r="H92" s="292"/>
      <c r="I92" s="293"/>
      <c r="J92" s="313"/>
      <c r="K92" s="293"/>
      <c r="L92" s="292"/>
      <c r="M92" s="292"/>
      <c r="N92" s="292"/>
      <c r="O92" s="290"/>
      <c r="P92" s="274">
        <f t="shared" si="7"/>
        <v>0</v>
      </c>
      <c r="Q92" s="275">
        <f t="shared" si="2"/>
        <v>0</v>
      </c>
      <c r="R92" s="276">
        <f t="shared" si="8"/>
        <v>0</v>
      </c>
      <c r="S92" s="276">
        <f t="shared" si="9"/>
        <v>0</v>
      </c>
      <c r="T92" s="276">
        <f t="shared" si="10"/>
        <v>0</v>
      </c>
      <c r="U92" s="277">
        <f t="shared" si="11"/>
        <v>0</v>
      </c>
      <c r="V92" s="374"/>
      <c r="W92" s="286"/>
      <c r="X92" s="294"/>
      <c r="Y92" s="376"/>
      <c r="Z92" s="372"/>
      <c r="AA92" s="299"/>
      <c r="AB92" s="365"/>
      <c r="AC92" s="301"/>
      <c r="AD92" s="302"/>
      <c r="AE92" s="300"/>
      <c r="AF92" s="301"/>
      <c r="AG92" s="302"/>
      <c r="AH92" s="300"/>
      <c r="AI92" s="301"/>
      <c r="AJ92" s="302"/>
      <c r="AK92" s="356"/>
      <c r="AL92" s="281"/>
      <c r="AM92" s="356"/>
      <c r="AN92" s="358"/>
      <c r="AO92" s="349"/>
      <c r="AP92" s="240"/>
      <c r="AQ92" s="350"/>
      <c r="AR92" s="392"/>
    </row>
    <row r="93" spans="1:44" s="19" customFormat="1" ht="15.75" x14ac:dyDescent="0.25">
      <c r="A93" s="390"/>
      <c r="B93" s="303"/>
      <c r="C93" s="303"/>
      <c r="D93" s="304"/>
      <c r="E93" s="304"/>
      <c r="F93" s="292"/>
      <c r="G93" s="314"/>
      <c r="H93" s="391"/>
      <c r="I93" s="305"/>
      <c r="J93" s="315"/>
      <c r="K93" s="305"/>
      <c r="L93" s="391"/>
      <c r="M93" s="391"/>
      <c r="N93" s="391"/>
      <c r="O93" s="304"/>
      <c r="P93" s="274">
        <f t="shared" si="7"/>
        <v>0</v>
      </c>
      <c r="Q93" s="275">
        <f t="shared" si="2"/>
        <v>0</v>
      </c>
      <c r="R93" s="276">
        <f t="shared" si="8"/>
        <v>0</v>
      </c>
      <c r="S93" s="276">
        <f t="shared" si="9"/>
        <v>0</v>
      </c>
      <c r="T93" s="276">
        <f t="shared" si="10"/>
        <v>0</v>
      </c>
      <c r="U93" s="277">
        <f t="shared" si="11"/>
        <v>0</v>
      </c>
      <c r="V93" s="374"/>
      <c r="W93" s="286"/>
      <c r="X93" s="294"/>
      <c r="Y93" s="376"/>
      <c r="Z93" s="372"/>
      <c r="AA93" s="299"/>
      <c r="AB93" s="366"/>
      <c r="AC93" s="307"/>
      <c r="AD93" s="308"/>
      <c r="AE93" s="306"/>
      <c r="AF93" s="307"/>
      <c r="AG93" s="308"/>
      <c r="AH93" s="306"/>
      <c r="AI93" s="307"/>
      <c r="AJ93" s="307"/>
      <c r="AK93" s="357"/>
      <c r="AL93" s="309"/>
      <c r="AM93" s="357"/>
      <c r="AN93" s="358"/>
      <c r="AO93" s="351"/>
      <c r="AP93" s="348"/>
      <c r="AQ93" s="352"/>
      <c r="AR93" s="393"/>
    </row>
    <row r="94" spans="1:44" s="19" customFormat="1" ht="15.6" customHeight="1" thickBot="1" x14ac:dyDescent="0.3">
      <c r="A94" s="37"/>
      <c r="B94" s="29"/>
      <c r="C94" s="38"/>
      <c r="D94" s="38"/>
      <c r="E94" s="38"/>
      <c r="F94" s="38"/>
      <c r="G94" s="38"/>
      <c r="H94" s="38"/>
      <c r="I94" s="38"/>
      <c r="J94" s="29"/>
      <c r="K94" s="38"/>
      <c r="L94" s="38"/>
      <c r="M94" s="38"/>
      <c r="N94" s="38"/>
      <c r="O94" s="38"/>
      <c r="P94" s="20">
        <f t="shared" si="7"/>
        <v>0</v>
      </c>
      <c r="Q94" s="208">
        <f t="shared" si="2"/>
        <v>0</v>
      </c>
      <c r="R94" s="347">
        <f t="shared" si="8"/>
        <v>0</v>
      </c>
      <c r="S94" s="347">
        <f t="shared" si="9"/>
        <v>0</v>
      </c>
      <c r="T94" s="347">
        <f t="shared" si="10"/>
        <v>0</v>
      </c>
      <c r="U94" s="364">
        <f t="shared" si="11"/>
        <v>0</v>
      </c>
      <c r="V94" s="338"/>
      <c r="W94" s="339"/>
      <c r="X94" s="31"/>
      <c r="Y94" s="353"/>
      <c r="Z94" s="354"/>
      <c r="AA94" s="175"/>
      <c r="AB94" s="173"/>
      <c r="AC94" s="174"/>
      <c r="AD94" s="175"/>
      <c r="AE94" s="176"/>
      <c r="AF94" s="174"/>
      <c r="AG94" s="175"/>
      <c r="AH94" s="176"/>
      <c r="AI94" s="174"/>
      <c r="AJ94" s="174"/>
      <c r="AK94" s="214"/>
      <c r="AL94" s="213"/>
      <c r="AM94" s="214"/>
      <c r="AN94" s="213"/>
      <c r="AO94" s="353"/>
      <c r="AP94" s="354"/>
      <c r="AQ94" s="175"/>
      <c r="AR94" s="213"/>
    </row>
    <row r="95" spans="1:44" x14ac:dyDescent="0.25">
      <c r="J95"/>
    </row>
    <row r="96" spans="1:44" x14ac:dyDescent="0.25">
      <c r="F96" s="15"/>
      <c r="J96"/>
    </row>
    <row r="97" spans="5:38" x14ac:dyDescent="0.25">
      <c r="E97" t="s">
        <v>103</v>
      </c>
      <c r="F97" s="14" t="s">
        <v>211</v>
      </c>
      <c r="G97" t="s">
        <v>7</v>
      </c>
      <c r="J97"/>
      <c r="O97" s="14" t="s">
        <v>131</v>
      </c>
      <c r="P97" s="14"/>
      <c r="AL97" t="s">
        <v>290</v>
      </c>
    </row>
    <row r="98" spans="5:38" x14ac:dyDescent="0.25">
      <c r="E98" t="s">
        <v>213</v>
      </c>
      <c r="F98" s="14" t="s">
        <v>214</v>
      </c>
      <c r="G98" t="s">
        <v>8</v>
      </c>
      <c r="J98"/>
      <c r="O98" s="14" t="s">
        <v>111</v>
      </c>
      <c r="P98" s="14"/>
      <c r="AL98" t="s">
        <v>291</v>
      </c>
    </row>
    <row r="99" spans="5:38" x14ac:dyDescent="0.25">
      <c r="E99" t="s">
        <v>218</v>
      </c>
      <c r="F99" s="14" t="s">
        <v>168</v>
      </c>
      <c r="G99" t="s">
        <v>225</v>
      </c>
      <c r="J99"/>
      <c r="O99" s="14" t="s">
        <v>220</v>
      </c>
      <c r="P99" s="14"/>
      <c r="AL99" t="s">
        <v>292</v>
      </c>
    </row>
    <row r="100" spans="5:38" x14ac:dyDescent="0.25">
      <c r="F100" s="14" t="s">
        <v>222</v>
      </c>
      <c r="G100" t="s">
        <v>10</v>
      </c>
      <c r="J100"/>
      <c r="O100" s="14" t="s">
        <v>223</v>
      </c>
      <c r="P100" s="14"/>
      <c r="AL100" t="s">
        <v>293</v>
      </c>
    </row>
    <row r="101" spans="5:38" x14ac:dyDescent="0.25">
      <c r="F101" s="14" t="s">
        <v>139</v>
      </c>
      <c r="J101"/>
      <c r="O101" s="14" t="s">
        <v>18</v>
      </c>
      <c r="P101" s="14"/>
      <c r="AL101" t="s">
        <v>294</v>
      </c>
    </row>
    <row r="102" spans="5:38" x14ac:dyDescent="0.25">
      <c r="F102" s="14" t="s">
        <v>104</v>
      </c>
      <c r="J102"/>
      <c r="O102" s="14" t="s">
        <v>119</v>
      </c>
      <c r="P102" s="14"/>
    </row>
    <row r="103" spans="5:38" x14ac:dyDescent="0.25">
      <c r="F103" s="14" t="s">
        <v>224</v>
      </c>
      <c r="J103"/>
      <c r="O103" s="14" t="s">
        <v>125</v>
      </c>
    </row>
    <row r="104" spans="5:38" x14ac:dyDescent="0.25">
      <c r="F104" s="14" t="s">
        <v>226</v>
      </c>
      <c r="J104"/>
    </row>
    <row r="105" spans="5:38" x14ac:dyDescent="0.25">
      <c r="F105" s="14" t="s">
        <v>227</v>
      </c>
      <c r="J105"/>
    </row>
    <row r="106" spans="5:38" x14ac:dyDescent="0.25">
      <c r="F106" s="14" t="s">
        <v>228</v>
      </c>
      <c r="J106"/>
    </row>
    <row r="107" spans="5:38" x14ac:dyDescent="0.25">
      <c r="F107" s="14" t="s">
        <v>229</v>
      </c>
      <c r="J107"/>
    </row>
    <row r="108" spans="5:38" x14ac:dyDescent="0.25">
      <c r="F108" s="14" t="s">
        <v>230</v>
      </c>
      <c r="J108"/>
    </row>
    <row r="109" spans="5:38" x14ac:dyDescent="0.25">
      <c r="F109" s="14" t="s">
        <v>231</v>
      </c>
      <c r="J109"/>
    </row>
    <row r="110" spans="5:38" x14ac:dyDescent="0.25">
      <c r="F110" s="14" t="s">
        <v>232</v>
      </c>
      <c r="J110"/>
    </row>
    <row r="111" spans="5:38" x14ac:dyDescent="0.25">
      <c r="F111" s="14" t="s">
        <v>233</v>
      </c>
      <c r="J111"/>
    </row>
    <row r="112" spans="5:38" x14ac:dyDescent="0.25">
      <c r="F112" s="14" t="s">
        <v>235</v>
      </c>
      <c r="J112"/>
    </row>
    <row r="113" spans="6:10" x14ac:dyDescent="0.25">
      <c r="F113" s="14" t="s">
        <v>236</v>
      </c>
      <c r="J113"/>
    </row>
    <row r="114" spans="6:10" x14ac:dyDescent="0.25">
      <c r="F114" s="14" t="s">
        <v>237</v>
      </c>
      <c r="J114"/>
    </row>
    <row r="115" spans="6:10" x14ac:dyDescent="0.25">
      <c r="F115" s="14" t="s">
        <v>238</v>
      </c>
      <c r="J115"/>
    </row>
    <row r="116" spans="6:10" x14ac:dyDescent="0.25">
      <c r="I116" s="3"/>
      <c r="J116"/>
    </row>
    <row r="117" spans="6:10" x14ac:dyDescent="0.25">
      <c r="H117" s="3"/>
      <c r="J117"/>
    </row>
  </sheetData>
  <sheetProtection algorithmName="SHA-512" hashValue="ufsAdHSf2GEBJgVXgiafs/3eY99+t2LFHqal/rEBEULiJ/95C3czvoIkYfH06D8lvTJd3CbCs0LjKXZNET5JGw==" saltValue="wu7mZ9+Kn1pcBWGZ4c7mPQ==" spinCount="100000" sheet="1" objects="1" scenarios="1"/>
  <mergeCells count="22">
    <mergeCell ref="AO32:AQ32"/>
    <mergeCell ref="AO33:AQ33"/>
    <mergeCell ref="K22:Q22"/>
    <mergeCell ref="B23:I23"/>
    <mergeCell ref="K23:Q23"/>
    <mergeCell ref="K25:Q25"/>
    <mergeCell ref="B26:I26"/>
    <mergeCell ref="K26:Q26"/>
    <mergeCell ref="B2:D2"/>
    <mergeCell ref="V32:AJ32"/>
    <mergeCell ref="Q34:U34"/>
    <mergeCell ref="K28:Q28"/>
    <mergeCell ref="V33:X33"/>
    <mergeCell ref="Y33:AA33"/>
    <mergeCell ref="AB33:AD33"/>
    <mergeCell ref="AE33:AG33"/>
    <mergeCell ref="AH33:AJ33"/>
    <mergeCell ref="B20:I20"/>
    <mergeCell ref="K20:Q20"/>
    <mergeCell ref="B17:I17"/>
    <mergeCell ref="K17:Q17"/>
    <mergeCell ref="K19:Q19"/>
  </mergeCells>
  <dataValidations count="11">
    <dataValidation type="whole" allowBlank="1" showInputMessage="1" showErrorMessage="1" sqref="B22:I22 B25:I25 C28:I28" xr:uid="{6354FB09-3F04-481D-AA34-7454226EDE46}">
      <formula1>0</formula1>
      <formula2>100</formula2>
    </dataValidation>
    <dataValidation type="whole" allowBlank="1" showInputMessage="1" showErrorMessage="1" sqref="B19:I19" xr:uid="{3980CC6E-838C-41F0-8A69-93F3C95A17B4}">
      <formula1>0</formula1>
      <formula2>10000000</formula2>
    </dataValidation>
    <dataValidation type="list" allowBlank="1" showInputMessage="1" showErrorMessage="1" sqref="AL90:AL93" xr:uid="{CA4B89F0-D22F-4B8D-9164-4A6A1F094AC1}">
      <formula1>$AL$37:$AL$39</formula1>
    </dataValidation>
    <dataValidation type="list" allowBlank="1" showInputMessage="1" showErrorMessage="1" sqref="AL94" xr:uid="{27A462FF-1E33-497F-93FF-47302DEF6B27}">
      <formula1>$AL$97:$AL$101</formula1>
    </dataValidation>
    <dataValidation type="list" allowBlank="1" showInputMessage="1" showErrorMessage="1" sqref="G35:G94" xr:uid="{9D04FCB4-CBA8-47F4-9F40-087056B86FCA}">
      <formula1>$G$97:$G$100</formula1>
    </dataValidation>
    <dataValidation type="list" allowBlank="1" showInputMessage="1" showErrorMessage="1" sqref="F35:F94" xr:uid="{5688C0C7-B0C9-407E-8442-265EC5E5FE4E}">
      <formula1>$F$97:$F$115</formula1>
    </dataValidation>
    <dataValidation type="list" allowBlank="1" showInputMessage="1" showErrorMessage="1" sqref="E35:E94" xr:uid="{2025EB9E-EEB3-4670-8C14-06C466A53E87}">
      <formula1>$E$97:$E$99</formula1>
    </dataValidation>
    <dataValidation type="list" allowBlank="1" showInputMessage="1" showErrorMessage="1" sqref="O35:O94" xr:uid="{85CB3776-0F40-4C30-8DD6-0012CABB02A5}">
      <formula1>$O$97:$O$103</formula1>
    </dataValidation>
    <dataValidation type="list" allowBlank="1" showInputMessage="1" showErrorMessage="1" sqref="AL73:AL81 AL87 AL35:AL71" xr:uid="{BA5FCC99-68C8-4A5E-9440-203A165E13C8}">
      <formula1>$AL$100:$AL$104</formula1>
    </dataValidation>
    <dataValidation type="list" allowBlank="1" showInputMessage="1" showErrorMessage="1" sqref="F117:F151 F31:F32" xr:uid="{03D7859E-A6E5-4C17-B004-E760432DB308}">
      <formula1>$F$3:$I$3</formula1>
    </dataValidation>
    <dataValidation type="list" allowBlank="1" showInputMessage="1" showErrorMessage="1" sqref="O118:O150 O31:O32 N116 M117" xr:uid="{BBFFE4F5-B39E-4BD3-A228-9D07A2CADEDD}">
      <formula1>$Q$19:$Q$22</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1C13A-16C7-4C54-A80F-3B0B5488E0B7}">
  <dimension ref="A2:L26"/>
  <sheetViews>
    <sheetView zoomScale="70" zoomScaleNormal="70" workbookViewId="0">
      <selection activeCell="A10" sqref="A10"/>
    </sheetView>
  </sheetViews>
  <sheetFormatPr defaultColWidth="8.85546875" defaultRowHeight="15" x14ac:dyDescent="0.25"/>
  <cols>
    <col min="1" max="1" width="52.140625" style="39" customWidth="1"/>
    <col min="2" max="5" width="11.85546875" style="39" customWidth="1"/>
    <col min="6" max="12" width="14.85546875" style="39" customWidth="1"/>
    <col min="13" max="16384" width="8.85546875" style="39"/>
  </cols>
  <sheetData>
    <row r="2" spans="1:12" ht="15.75" thickBot="1" x14ac:dyDescent="0.3"/>
    <row r="3" spans="1:12" ht="168.75" thickBot="1" x14ac:dyDescent="0.3">
      <c r="A3" s="40" t="s">
        <v>295</v>
      </c>
      <c r="B3" s="41" t="s">
        <v>240</v>
      </c>
      <c r="C3" s="41">
        <v>2023</v>
      </c>
      <c r="D3" s="41">
        <v>2024</v>
      </c>
      <c r="E3" s="41">
        <v>2025</v>
      </c>
      <c r="F3" s="104" t="s">
        <v>296</v>
      </c>
      <c r="G3" s="105" t="s">
        <v>297</v>
      </c>
      <c r="H3" s="105" t="s">
        <v>298</v>
      </c>
      <c r="I3" s="105" t="s">
        <v>299</v>
      </c>
      <c r="J3" s="105" t="s">
        <v>300</v>
      </c>
      <c r="K3" s="105" t="s">
        <v>301</v>
      </c>
      <c r="L3" s="106" t="s">
        <v>302</v>
      </c>
    </row>
    <row r="4" spans="1:12" x14ac:dyDescent="0.25">
      <c r="A4" s="42" t="s">
        <v>303</v>
      </c>
      <c r="B4" s="43"/>
      <c r="C4" s="43"/>
      <c r="D4" s="44"/>
      <c r="E4" s="44"/>
      <c r="L4" s="45"/>
    </row>
    <row r="5" spans="1:12" ht="24" x14ac:dyDescent="0.25">
      <c r="A5" s="74" t="s">
        <v>7</v>
      </c>
      <c r="B5" s="103">
        <f>SUM(C5:E5)</f>
        <v>915000</v>
      </c>
      <c r="C5" s="46">
        <f>Tegevuskava!D23</f>
        <v>0</v>
      </c>
      <c r="D5" s="46">
        <f>Tegevuskava!E23</f>
        <v>610000</v>
      </c>
      <c r="E5" s="46">
        <f>Tegevuskava!F23</f>
        <v>305000</v>
      </c>
      <c r="F5" s="47" t="s">
        <v>304</v>
      </c>
      <c r="G5" s="47" t="s">
        <v>304</v>
      </c>
      <c r="H5" s="47" t="s">
        <v>304</v>
      </c>
      <c r="I5" s="47" t="s">
        <v>304</v>
      </c>
      <c r="J5" s="47" t="s">
        <v>304</v>
      </c>
      <c r="K5" s="47" t="s">
        <v>304</v>
      </c>
      <c r="L5" s="48" t="s">
        <v>304</v>
      </c>
    </row>
    <row r="6" spans="1:12" ht="24" x14ac:dyDescent="0.25">
      <c r="A6" s="74" t="s">
        <v>305</v>
      </c>
      <c r="B6" s="103">
        <f>SUM(C6:E6)</f>
        <v>0</v>
      </c>
      <c r="C6" s="46">
        <f>Tegevuskava!D24</f>
        <v>0</v>
      </c>
      <c r="D6" s="46">
        <f>Tegevuskava!E24</f>
        <v>0</v>
      </c>
      <c r="E6" s="46">
        <f>Tegevuskava!F24</f>
        <v>0</v>
      </c>
      <c r="F6" s="47" t="s">
        <v>304</v>
      </c>
      <c r="G6" s="47" t="s">
        <v>304</v>
      </c>
      <c r="H6" s="47" t="s">
        <v>304</v>
      </c>
      <c r="I6" s="47" t="s">
        <v>304</v>
      </c>
      <c r="J6" s="47" t="s">
        <v>304</v>
      </c>
      <c r="K6" s="47" t="s">
        <v>304</v>
      </c>
      <c r="L6" s="48" t="s">
        <v>304</v>
      </c>
    </row>
    <row r="7" spans="1:12" ht="36" x14ac:dyDescent="0.25">
      <c r="A7" s="74" t="s">
        <v>306</v>
      </c>
      <c r="B7" s="103">
        <f>SUM(C7:E7)</f>
        <v>0</v>
      </c>
      <c r="C7" s="46">
        <f>Tegevuskava!D25</f>
        <v>0</v>
      </c>
      <c r="D7" s="46">
        <f>Tegevuskava!E25</f>
        <v>0</v>
      </c>
      <c r="E7" s="46">
        <f>Tegevuskava!F25</f>
        <v>0</v>
      </c>
      <c r="F7" s="47" t="s">
        <v>304</v>
      </c>
      <c r="G7" s="47" t="s">
        <v>304</v>
      </c>
      <c r="H7" s="47" t="s">
        <v>304</v>
      </c>
      <c r="I7" s="47" t="s">
        <v>304</v>
      </c>
      <c r="J7" s="47" t="s">
        <v>304</v>
      </c>
      <c r="K7" s="47" t="s">
        <v>304</v>
      </c>
      <c r="L7" s="48" t="s">
        <v>304</v>
      </c>
    </row>
    <row r="8" spans="1:12" ht="24.75" thickBot="1" x14ac:dyDescent="0.3">
      <c r="A8" s="75" t="s">
        <v>307</v>
      </c>
      <c r="B8" s="103">
        <f>SUM(C8:E8)</f>
        <v>442352</v>
      </c>
      <c r="C8" s="46">
        <f>Tegevuskava!D26</f>
        <v>0</v>
      </c>
      <c r="D8" s="46">
        <f>Tegevuskava!E26</f>
        <v>160590</v>
      </c>
      <c r="E8" s="46">
        <f>Tegevuskava!F26</f>
        <v>281762</v>
      </c>
      <c r="F8" s="47" t="s">
        <v>304</v>
      </c>
      <c r="G8" s="47" t="s">
        <v>304</v>
      </c>
      <c r="H8" s="47" t="s">
        <v>304</v>
      </c>
      <c r="I8" s="47" t="s">
        <v>304</v>
      </c>
      <c r="J8" s="47" t="s">
        <v>304</v>
      </c>
      <c r="K8" s="47" t="s">
        <v>304</v>
      </c>
      <c r="L8" s="48" t="s">
        <v>304</v>
      </c>
    </row>
    <row r="9" spans="1:12" ht="15.75" thickBot="1" x14ac:dyDescent="0.3">
      <c r="A9" s="49" t="s">
        <v>308</v>
      </c>
      <c r="B9" s="102">
        <f>SUM(B5:B8)</f>
        <v>1357352</v>
      </c>
      <c r="C9" s="102">
        <f>SUM(C5:C8)</f>
        <v>0</v>
      </c>
      <c r="D9" s="102">
        <f>SUM(D5:D8)</f>
        <v>770590</v>
      </c>
      <c r="E9" s="102">
        <f>SUM(E5:E8)</f>
        <v>586762</v>
      </c>
      <c r="F9" s="50"/>
      <c r="G9" s="50"/>
      <c r="H9" s="50"/>
      <c r="I9" s="50"/>
      <c r="J9" s="50"/>
      <c r="K9" s="50"/>
      <c r="L9" s="51"/>
    </row>
    <row r="10" spans="1:12" ht="15.75" thickBot="1" x14ac:dyDescent="0.3"/>
    <row r="11" spans="1:12" x14ac:dyDescent="0.25">
      <c r="A11" s="52" t="s">
        <v>25</v>
      </c>
      <c r="B11" s="595" t="s">
        <v>26</v>
      </c>
      <c r="C11" s="596"/>
      <c r="D11" s="596"/>
      <c r="E11" s="596"/>
      <c r="F11" s="596"/>
      <c r="G11" s="596"/>
      <c r="H11" s="596"/>
      <c r="I11" s="616"/>
    </row>
    <row r="12" spans="1:12" ht="30" x14ac:dyDescent="0.25">
      <c r="A12" s="53" t="s">
        <v>29</v>
      </c>
      <c r="B12" s="107" t="s">
        <v>309</v>
      </c>
      <c r="C12" s="108" t="s">
        <v>310</v>
      </c>
      <c r="D12" s="108" t="s">
        <v>311</v>
      </c>
      <c r="E12" s="108" t="s">
        <v>312</v>
      </c>
      <c r="F12" s="108" t="s">
        <v>313</v>
      </c>
      <c r="G12" s="108" t="s">
        <v>314</v>
      </c>
      <c r="H12" s="108" t="s">
        <v>315</v>
      </c>
      <c r="I12" s="109" t="s">
        <v>316</v>
      </c>
    </row>
    <row r="13" spans="1:12" ht="15.75" thickBot="1" x14ac:dyDescent="0.3">
      <c r="A13" s="54" t="s">
        <v>38</v>
      </c>
      <c r="B13" s="110">
        <f>'kuni 2025 detsember tegevuskava'!B19</f>
        <v>0</v>
      </c>
      <c r="C13" s="110">
        <f>'kuni 2025 detsember tegevuskava'!C19</f>
        <v>0</v>
      </c>
      <c r="D13" s="110">
        <f>'kuni 2025 detsember tegevuskava'!D19</f>
        <v>0</v>
      </c>
      <c r="E13" s="110">
        <f>'kuni 2025 detsember tegevuskava'!E19</f>
        <v>0</v>
      </c>
      <c r="F13" s="110">
        <f>'kuni 2025 detsember tegevuskava'!F19</f>
        <v>0</v>
      </c>
      <c r="G13" s="110">
        <f>'kuni 2025 detsember tegevuskava'!G19</f>
        <v>0</v>
      </c>
      <c r="H13" s="110">
        <f>'kuni 2025 detsember tegevuskava'!H19</f>
        <v>0</v>
      </c>
      <c r="I13" s="111">
        <f>'kuni 2025 detsember tegevuskava'!I19</f>
        <v>10000</v>
      </c>
    </row>
    <row r="14" spans="1:12" x14ac:dyDescent="0.25">
      <c r="A14" s="52" t="s">
        <v>41</v>
      </c>
      <c r="B14" s="595" t="s">
        <v>42</v>
      </c>
      <c r="C14" s="596"/>
      <c r="D14" s="596"/>
      <c r="E14" s="596"/>
      <c r="F14" s="596"/>
      <c r="G14" s="596"/>
      <c r="H14" s="596"/>
      <c r="I14" s="616"/>
    </row>
    <row r="15" spans="1:12" ht="30" x14ac:dyDescent="0.25">
      <c r="A15" s="53" t="s">
        <v>29</v>
      </c>
      <c r="B15" s="107" t="s">
        <v>309</v>
      </c>
      <c r="C15" s="108" t="s">
        <v>310</v>
      </c>
      <c r="D15" s="108" t="s">
        <v>311</v>
      </c>
      <c r="E15" s="108" t="s">
        <v>312</v>
      </c>
      <c r="F15" s="108" t="s">
        <v>313</v>
      </c>
      <c r="G15" s="108" t="s">
        <v>314</v>
      </c>
      <c r="H15" s="108" t="s">
        <v>315</v>
      </c>
      <c r="I15" s="109" t="s">
        <v>316</v>
      </c>
    </row>
    <row r="16" spans="1:12" ht="15.75" thickBot="1" x14ac:dyDescent="0.3">
      <c r="A16" s="54" t="s">
        <v>38</v>
      </c>
      <c r="B16" s="110">
        <f>'kuni 2025 detsember tegevuskava'!B22</f>
        <v>0</v>
      </c>
      <c r="C16" s="110">
        <f>'kuni 2025 detsember tegevuskava'!C22</f>
        <v>4</v>
      </c>
      <c r="D16" s="110">
        <f>'kuni 2025 detsember tegevuskava'!D22</f>
        <v>4</v>
      </c>
      <c r="E16" s="110">
        <f>'kuni 2025 detsember tegevuskava'!E22</f>
        <v>0</v>
      </c>
      <c r="F16" s="110">
        <f>'kuni 2025 detsember tegevuskava'!F22</f>
        <v>0</v>
      </c>
      <c r="G16" s="110">
        <f>'kuni 2025 detsember tegevuskava'!G22</f>
        <v>0</v>
      </c>
      <c r="H16" s="110">
        <f>'kuni 2025 detsember tegevuskava'!H22</f>
        <v>0</v>
      </c>
      <c r="I16" s="111">
        <f>'kuni 2025 detsember tegevuskava'!I22</f>
        <v>5</v>
      </c>
    </row>
    <row r="17" spans="1:9" x14ac:dyDescent="0.25">
      <c r="A17" s="52" t="s">
        <v>41</v>
      </c>
      <c r="B17" s="595" t="s">
        <v>46</v>
      </c>
      <c r="C17" s="596"/>
      <c r="D17" s="596"/>
      <c r="E17" s="596"/>
      <c r="F17" s="596"/>
      <c r="G17" s="596"/>
      <c r="H17" s="596"/>
      <c r="I17" s="616"/>
    </row>
    <row r="18" spans="1:9" ht="30" x14ac:dyDescent="0.25">
      <c r="A18" s="53" t="s">
        <v>29</v>
      </c>
      <c r="B18" s="107" t="s">
        <v>309</v>
      </c>
      <c r="C18" s="108" t="s">
        <v>310</v>
      </c>
      <c r="D18" s="108" t="s">
        <v>311</v>
      </c>
      <c r="E18" s="108" t="s">
        <v>312</v>
      </c>
      <c r="F18" s="108" t="s">
        <v>313</v>
      </c>
      <c r="G18" s="108" t="s">
        <v>314</v>
      </c>
      <c r="H18" s="108" t="s">
        <v>315</v>
      </c>
      <c r="I18" s="109" t="s">
        <v>316</v>
      </c>
    </row>
    <row r="19" spans="1:9" ht="15.75" thickBot="1" x14ac:dyDescent="0.3">
      <c r="A19" s="54" t="s">
        <v>38</v>
      </c>
      <c r="B19" s="110">
        <f>'kuni 2025 detsember tegevuskava'!B25</f>
        <v>0</v>
      </c>
      <c r="C19" s="110">
        <f>'kuni 2025 detsember tegevuskava'!C25</f>
        <v>2</v>
      </c>
      <c r="D19" s="110">
        <f>'kuni 2025 detsember tegevuskava'!D25</f>
        <v>2</v>
      </c>
      <c r="E19" s="110">
        <f>'kuni 2025 detsember tegevuskava'!E25</f>
        <v>0</v>
      </c>
      <c r="F19" s="110">
        <f>'kuni 2025 detsember tegevuskava'!F25</f>
        <v>0</v>
      </c>
      <c r="G19" s="110">
        <f>'kuni 2025 detsember tegevuskava'!G25</f>
        <v>0</v>
      </c>
      <c r="H19" s="110">
        <f>'kuni 2025 detsember tegevuskava'!H25</f>
        <v>0</v>
      </c>
      <c r="I19" s="111">
        <f>'kuni 2025 detsember tegevuskava'!I25</f>
        <v>5</v>
      </c>
    </row>
    <row r="20" spans="1:9" ht="30" x14ac:dyDescent="0.25">
      <c r="A20" s="52" t="s">
        <v>50</v>
      </c>
      <c r="B20" s="595" t="s">
        <v>51</v>
      </c>
      <c r="C20" s="596"/>
      <c r="D20" s="596"/>
      <c r="E20" s="596"/>
      <c r="F20" s="596"/>
      <c r="G20" s="596"/>
      <c r="H20" s="596"/>
      <c r="I20" s="616"/>
    </row>
    <row r="21" spans="1:9" ht="30" x14ac:dyDescent="0.25">
      <c r="A21" s="53" t="s">
        <v>29</v>
      </c>
      <c r="B21" s="107" t="s">
        <v>309</v>
      </c>
      <c r="C21" s="108" t="s">
        <v>310</v>
      </c>
      <c r="D21" s="108" t="s">
        <v>311</v>
      </c>
      <c r="E21" s="108" t="s">
        <v>312</v>
      </c>
      <c r="F21" s="108" t="s">
        <v>313</v>
      </c>
      <c r="G21" s="108" t="s">
        <v>314</v>
      </c>
      <c r="H21" s="108" t="s">
        <v>315</v>
      </c>
      <c r="I21" s="109" t="s">
        <v>316</v>
      </c>
    </row>
    <row r="22" spans="1:9" ht="15.75" thickBot="1" x14ac:dyDescent="0.3">
      <c r="A22" s="54" t="s">
        <v>38</v>
      </c>
      <c r="B22" s="110" t="str">
        <f>'kuni 2025 detsember tegevuskava'!B28&amp;"%"</f>
        <v>0%</v>
      </c>
      <c r="C22" s="110" t="str">
        <f>'kuni 2025 detsember tegevuskava'!C28&amp;"%"</f>
        <v>%</v>
      </c>
      <c r="D22" s="110" t="str">
        <f>'kuni 2025 detsember tegevuskava'!D28&amp;"%"</f>
        <v>%</v>
      </c>
      <c r="E22" s="110" t="str">
        <f>'kuni 2025 detsember tegevuskava'!E28&amp;"%"</f>
        <v>%</v>
      </c>
      <c r="F22" s="110" t="str">
        <f>'kuni 2025 detsember tegevuskava'!F28&amp;"%"</f>
        <v>%</v>
      </c>
      <c r="G22" s="110" t="str">
        <f>'kuni 2025 detsember tegevuskava'!G28&amp;"%"</f>
        <v>%</v>
      </c>
      <c r="H22" s="110" t="str">
        <f>'kuni 2025 detsember tegevuskava'!H28&amp;"%"</f>
        <v>%</v>
      </c>
      <c r="I22" s="110" t="str">
        <f>'kuni 2025 detsember tegevuskava'!I28&amp;"%"</f>
        <v>90%</v>
      </c>
    </row>
    <row r="25" spans="1:9" x14ac:dyDescent="0.25">
      <c r="A25" s="55"/>
    </row>
    <row r="26" spans="1:9" x14ac:dyDescent="0.25">
      <c r="A26" s="55"/>
    </row>
  </sheetData>
  <sheetProtection algorithmName="SHA-512" hashValue="u6EUZKQOMQ5pLTI6zKYzzmycPxer7EeBRJ3bPQE1yxcogpw+0s+7DinrA7CmQP15SQctP79qxkLypXvdqLYBnQ==" saltValue="r2HdWWYUZG0IMhGVLvA34w==" spinCount="100000" sheet="1" objects="1" scenarios="1"/>
  <mergeCells count="4">
    <mergeCell ref="B17:I17"/>
    <mergeCell ref="B20:I20"/>
    <mergeCell ref="B11:I11"/>
    <mergeCell ref="B14:I1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93734-566D-4164-9349-C7CB173FC323}">
  <dimension ref="B2:AA151"/>
  <sheetViews>
    <sheetView tabSelected="1" zoomScale="80" zoomScaleNormal="80" workbookViewId="0">
      <selection activeCell="T5" sqref="T5"/>
    </sheetView>
  </sheetViews>
  <sheetFormatPr defaultColWidth="8.85546875" defaultRowHeight="15" x14ac:dyDescent="0.25"/>
  <cols>
    <col min="1" max="1" width="2.85546875" style="1" customWidth="1"/>
    <col min="2" max="2" width="18.85546875" style="1" customWidth="1"/>
    <col min="3" max="3" width="25.85546875" style="1" customWidth="1"/>
    <col min="4" max="4" width="27.140625" style="1" customWidth="1"/>
    <col min="5" max="5" width="50.42578125" style="1" customWidth="1"/>
    <col min="6" max="6" width="11.140625" style="1" customWidth="1"/>
    <col min="7" max="7" width="2" style="1" customWidth="1"/>
    <col min="8" max="8" width="2.5703125" style="1" customWidth="1"/>
    <col min="9" max="9" width="11.42578125" style="1" customWidth="1"/>
    <col min="10" max="10" width="4.42578125" style="1" customWidth="1"/>
    <col min="11" max="11" width="11.28515625" style="1" customWidth="1"/>
    <col min="12" max="12" width="4.5703125" style="1" customWidth="1"/>
    <col min="13" max="13" width="11.140625" style="1" customWidth="1"/>
    <col min="14" max="14" width="4.42578125" style="1" customWidth="1"/>
    <col min="15" max="15" width="10.85546875" style="1" customWidth="1"/>
    <col min="16" max="16" width="4.42578125" style="1" customWidth="1"/>
    <col min="17" max="17" width="8.85546875" style="1"/>
    <col min="18" max="19" width="10.85546875" style="1" customWidth="1"/>
    <col min="20" max="20" width="10.5703125" style="1" customWidth="1"/>
    <col min="21" max="16384" width="8.85546875" style="1"/>
  </cols>
  <sheetData>
    <row r="2" spans="2:27" ht="30.95" customHeight="1" x14ac:dyDescent="0.25">
      <c r="B2" s="638" t="s">
        <v>537</v>
      </c>
      <c r="C2" s="638"/>
      <c r="D2" s="638"/>
      <c r="E2" s="638"/>
      <c r="F2" s="638"/>
      <c r="G2" s="638"/>
      <c r="H2" s="638"/>
      <c r="I2" s="638"/>
      <c r="J2" s="638"/>
      <c r="K2" s="638"/>
      <c r="L2" s="638"/>
      <c r="M2" s="638"/>
      <c r="N2" s="638"/>
      <c r="O2" s="638"/>
      <c r="P2" s="638"/>
    </row>
    <row r="4" spans="2:27" x14ac:dyDescent="0.25">
      <c r="B4" s="56" t="s">
        <v>317</v>
      </c>
    </row>
    <row r="6" spans="2:27" x14ac:dyDescent="0.25">
      <c r="B6" s="34" t="s">
        <v>318</v>
      </c>
    </row>
    <row r="7" spans="2:27" ht="42.6" customHeight="1" x14ac:dyDescent="0.25">
      <c r="B7" s="635" t="s">
        <v>319</v>
      </c>
      <c r="C7" s="636"/>
      <c r="D7" s="636"/>
      <c r="E7" s="636"/>
      <c r="F7" s="636"/>
      <c r="G7" s="636"/>
      <c r="H7" s="636"/>
      <c r="I7" s="636"/>
      <c r="J7" s="636"/>
      <c r="K7" s="636"/>
      <c r="L7" s="636"/>
      <c r="M7" s="636"/>
      <c r="N7" s="636"/>
      <c r="O7" s="636"/>
      <c r="P7" s="637"/>
      <c r="Q7" s="39"/>
      <c r="R7" s="39"/>
      <c r="S7" s="39"/>
      <c r="T7" s="39"/>
      <c r="U7" s="39"/>
    </row>
    <row r="9" spans="2:27" x14ac:dyDescent="0.25">
      <c r="B9" s="34" t="s">
        <v>320</v>
      </c>
    </row>
    <row r="10" spans="2:27" ht="78" customHeight="1" x14ac:dyDescent="0.25">
      <c r="B10" s="635" t="s">
        <v>321</v>
      </c>
      <c r="C10" s="636"/>
      <c r="D10" s="636"/>
      <c r="E10" s="636"/>
      <c r="F10" s="636"/>
      <c r="G10" s="636"/>
      <c r="H10" s="636"/>
      <c r="I10" s="636"/>
      <c r="J10" s="636"/>
      <c r="K10" s="636"/>
      <c r="L10" s="636"/>
      <c r="M10" s="636"/>
      <c r="N10" s="636"/>
      <c r="O10" s="636"/>
      <c r="P10" s="637"/>
      <c r="Q10" s="39"/>
      <c r="R10" s="39"/>
      <c r="S10" s="39"/>
      <c r="T10" s="39"/>
      <c r="U10" s="39"/>
    </row>
    <row r="12" spans="2:27" ht="15.75" thickBot="1" x14ac:dyDescent="0.3">
      <c r="B12" s="401" t="s">
        <v>322</v>
      </c>
      <c r="C12" s="164"/>
      <c r="D12" s="164"/>
      <c r="E12" s="164"/>
      <c r="F12" s="164"/>
      <c r="G12" s="76"/>
      <c r="H12" s="76"/>
      <c r="I12" s="76"/>
      <c r="J12" s="76"/>
      <c r="K12" s="189"/>
      <c r="L12" s="76"/>
      <c r="M12" s="76"/>
      <c r="N12" s="76"/>
      <c r="O12" s="76"/>
    </row>
    <row r="13" spans="2:27" ht="15.75" thickBot="1" x14ac:dyDescent="0.3">
      <c r="B13" s="402"/>
      <c r="C13" s="403" t="s">
        <v>323</v>
      </c>
      <c r="D13" s="404" t="s">
        <v>324</v>
      </c>
      <c r="E13" s="405" t="s">
        <v>325</v>
      </c>
      <c r="F13" s="406">
        <v>2025</v>
      </c>
      <c r="G13" s="76"/>
      <c r="H13" s="76"/>
      <c r="I13" s="76"/>
      <c r="J13" s="76"/>
      <c r="K13" s="394"/>
      <c r="L13" s="395"/>
      <c r="M13" s="395"/>
      <c r="N13" s="395"/>
      <c r="O13" s="189"/>
    </row>
    <row r="14" spans="2:27" ht="15.75" thickBot="1" x14ac:dyDescent="0.3">
      <c r="B14" s="407" t="s">
        <v>323</v>
      </c>
      <c r="C14" s="408">
        <f>SUM(D14:F14)</f>
        <v>11020535.609999999</v>
      </c>
      <c r="D14" s="409">
        <f>SUM(D15:D17)</f>
        <v>2359829.21</v>
      </c>
      <c r="E14" s="410">
        <f>SUM(E15:E17)</f>
        <v>5023629.4000000004</v>
      </c>
      <c r="F14" s="411">
        <f>SUM(F15:F17)</f>
        <v>3637077</v>
      </c>
      <c r="G14" s="76"/>
      <c r="H14" s="76"/>
      <c r="I14" s="76"/>
      <c r="J14" s="76"/>
      <c r="K14" s="396"/>
      <c r="L14" s="397"/>
      <c r="M14" s="398"/>
      <c r="N14" s="398"/>
      <c r="O14" s="398"/>
    </row>
    <row r="15" spans="2:27" ht="33.6" customHeight="1" x14ac:dyDescent="0.25">
      <c r="B15" s="412" t="s">
        <v>326</v>
      </c>
      <c r="C15" s="413">
        <f>SUM(D15:F15)</f>
        <v>9857135.6099999994</v>
      </c>
      <c r="D15" s="414" cm="1">
        <f t="array" ref="D15">SUM('kuni 2025 detsember tegevuskava'!Y112:AA112+'kuni 2025 detsember tegevuskava'!Y115:AA115+'kuni 2025 detsember tegevuskava'!Y118:AA118+'kuni 2025 detsember tegevuskava'!Y121:AA121)</f>
        <v>2359829.21</v>
      </c>
      <c r="E15" s="415" cm="1">
        <f t="array" ref="E15">SUM('kuni 2025 detsember tegevuskava'!AB112:AD112+'kuni 2025 detsember tegevuskava'!AB115:AD115+'kuni 2025 detsember tegevuskava'!AB118:AD118+'kuni 2025 detsember tegevuskava'!AB121:AD121)</f>
        <v>4371729.4000000004</v>
      </c>
      <c r="F15" s="416" cm="1">
        <f t="array" ref="F15">SUM('kuni 2025 detsember tegevuskava'!AE112:AG112+'kuni 2025 detsember tegevuskava'!AE115:AG115+'kuni 2025 detsember tegevuskava'!AE118:AG118+'kuni 2025 detsember tegevuskava'!AE121:AG121)</f>
        <v>3125577</v>
      </c>
      <c r="G15" s="76"/>
      <c r="H15" s="76"/>
      <c r="I15" s="76"/>
      <c r="J15" s="76"/>
      <c r="K15" s="396"/>
      <c r="L15" s="397"/>
      <c r="M15" s="399"/>
      <c r="N15" s="399"/>
      <c r="O15" s="400"/>
      <c r="Q15" s="638"/>
      <c r="R15" s="638"/>
      <c r="S15" s="638"/>
      <c r="T15" s="638"/>
      <c r="U15" s="638"/>
      <c r="V15" s="638"/>
      <c r="W15" s="638"/>
      <c r="X15" s="638"/>
      <c r="Y15" s="638"/>
      <c r="Z15" s="638"/>
      <c r="AA15" s="638"/>
    </row>
    <row r="16" spans="2:27" ht="36" customHeight="1" x14ac:dyDescent="0.25">
      <c r="B16" s="417" t="s">
        <v>327</v>
      </c>
      <c r="C16" s="418">
        <f>SUM(D16:F16)</f>
        <v>1163400</v>
      </c>
      <c r="D16" s="419" cm="1">
        <f t="array" ref="D16">SUM('kuni 2025 detsember tegevuskava'!Y97:AA97+'kuni 2025 detsember tegevuskava'!Y100:AA100+'kuni 2025 detsember tegevuskava'!Y103:AA103+'kuni 2025 detsember tegevuskava'!Y106:AA106)</f>
        <v>0</v>
      </c>
      <c r="E16" s="420" cm="1">
        <f t="array" ref="E16">SUM('kuni 2025 detsember tegevuskava'!AB97:AD97+'kuni 2025 detsember tegevuskava'!AB100:AD100+'kuni 2025 detsember tegevuskava'!AB103:AD103+'kuni 2025 detsember tegevuskava'!AB106:AD106)</f>
        <v>651900</v>
      </c>
      <c r="F16" s="421" cm="1">
        <f t="array" ref="F16">SUM('kuni 2025 detsember tegevuskava'!AE97:AG97+'kuni 2025 detsember tegevuskava'!AE100:AG100+'kuni 2025 detsember tegevuskava'!AE103:AG103+'kuni 2025 detsember tegevuskava'!AE106:AG106)</f>
        <v>511500</v>
      </c>
      <c r="G16" s="76"/>
      <c r="H16" s="76"/>
      <c r="I16" s="76"/>
      <c r="J16" s="76"/>
      <c r="K16" s="396"/>
      <c r="L16" s="397"/>
      <c r="M16" s="399"/>
      <c r="N16" s="399"/>
      <c r="O16" s="400"/>
      <c r="Q16" s="638"/>
      <c r="R16" s="638"/>
      <c r="S16" s="638"/>
      <c r="T16" s="638"/>
      <c r="U16" s="638"/>
      <c r="V16" s="638"/>
      <c r="W16" s="638"/>
      <c r="X16" s="638"/>
      <c r="Y16" s="638"/>
      <c r="Z16" s="638"/>
      <c r="AA16" s="638"/>
    </row>
    <row r="17" spans="2:27" ht="35.1" customHeight="1" thickBot="1" x14ac:dyDescent="0.3">
      <c r="B17" s="422" t="s">
        <v>328</v>
      </c>
      <c r="C17" s="423">
        <f>SUM(D17:F17)</f>
        <v>0</v>
      </c>
      <c r="D17" s="424" cm="1">
        <f t="array" ref="D17">SUM('kuni 2025 detsember tegevuskava'!Y127:AA127+'kuni 2025 detsember tegevuskava'!Y130:AA130+'kuni 2025 detsember tegevuskava'!Y133:AA133+'kuni 2025 detsember tegevuskava'!Y136:AA136)</f>
        <v>0</v>
      </c>
      <c r="E17" s="425" cm="1">
        <f t="array" ref="E17">SUM('kuni 2025 detsember tegevuskava'!AB127:AD127+'kuni 2025 detsember tegevuskava'!AB130:AD130+'kuni 2025 detsember tegevuskava'!AB133:AD133+'kuni 2025 detsember tegevuskava'!AB136:AD136)</f>
        <v>0</v>
      </c>
      <c r="F17" s="426" cm="1">
        <f t="array" ref="F17">SUM('kuni 2025 detsember tegevuskava'!AE127:AG127+'kuni 2025 detsember tegevuskava'!AE130:AG130+'kuni 2025 detsember tegevuskava'!AE133:AG133+'kuni 2025 detsember tegevuskava'!AE136:AG136)</f>
        <v>0</v>
      </c>
      <c r="G17" s="76"/>
      <c r="H17" s="76"/>
      <c r="I17" s="76"/>
      <c r="J17" s="76"/>
      <c r="K17" s="396"/>
      <c r="L17" s="397"/>
      <c r="M17" s="399"/>
      <c r="N17" s="399"/>
      <c r="O17" s="400"/>
      <c r="Q17" s="638"/>
      <c r="R17" s="638"/>
      <c r="S17" s="638"/>
      <c r="T17" s="638"/>
      <c r="U17" s="638"/>
      <c r="V17" s="638"/>
      <c r="W17" s="638"/>
      <c r="X17" s="638"/>
      <c r="Y17" s="638"/>
      <c r="Z17" s="638"/>
      <c r="AA17" s="638"/>
    </row>
    <row r="18" spans="2:27" x14ac:dyDescent="0.25">
      <c r="B18" s="164"/>
      <c r="C18" s="164"/>
      <c r="D18" s="164"/>
      <c r="E18" s="164"/>
      <c r="F18" s="164"/>
      <c r="G18" s="76"/>
      <c r="H18" s="76"/>
      <c r="I18" s="76"/>
      <c r="J18" s="76"/>
      <c r="K18" s="76"/>
      <c r="L18" s="76"/>
      <c r="M18" s="76"/>
      <c r="N18" s="76"/>
      <c r="O18" s="76"/>
    </row>
    <row r="19" spans="2:27" x14ac:dyDescent="0.25">
      <c r="B19" s="164"/>
      <c r="C19" s="164"/>
      <c r="D19" s="164"/>
      <c r="E19" s="164"/>
      <c r="F19" s="164"/>
      <c r="G19" s="76"/>
      <c r="H19" s="76"/>
      <c r="I19" s="76"/>
      <c r="J19" s="76"/>
      <c r="K19" s="76"/>
      <c r="L19" s="76"/>
      <c r="M19" s="76"/>
      <c r="N19" s="76"/>
      <c r="O19" s="76"/>
    </row>
    <row r="20" spans="2:27" ht="15.75" thickBot="1" x14ac:dyDescent="0.3">
      <c r="B20" s="401" t="s">
        <v>329</v>
      </c>
      <c r="C20" s="164"/>
      <c r="D20" s="164"/>
      <c r="E20" s="164"/>
      <c r="F20" s="164"/>
      <c r="G20" s="76"/>
      <c r="H20" s="76"/>
      <c r="I20" s="76"/>
      <c r="J20" s="76"/>
      <c r="K20" s="76"/>
      <c r="L20" s="76"/>
      <c r="M20" s="76"/>
      <c r="N20" s="76"/>
      <c r="O20" s="76"/>
    </row>
    <row r="21" spans="2:27" ht="15.75" thickBot="1" x14ac:dyDescent="0.3">
      <c r="B21" s="402"/>
      <c r="C21" s="427" t="s">
        <v>323</v>
      </c>
      <c r="D21" s="403" t="s">
        <v>324</v>
      </c>
      <c r="E21" s="428" t="s">
        <v>325</v>
      </c>
      <c r="F21" s="403" t="s">
        <v>330</v>
      </c>
      <c r="G21" s="76"/>
      <c r="H21" s="76"/>
      <c r="I21" s="76"/>
      <c r="J21" s="76"/>
      <c r="K21" s="76"/>
      <c r="L21" s="76"/>
      <c r="M21" s="76"/>
      <c r="N21" s="76"/>
      <c r="O21" s="76"/>
    </row>
    <row r="22" spans="2:27" ht="15.75" thickBot="1" x14ac:dyDescent="0.3">
      <c r="B22" s="429" t="s">
        <v>327</v>
      </c>
      <c r="C22" s="430">
        <f>SUM(D22:F22)</f>
        <v>1357352</v>
      </c>
      <c r="D22" s="431">
        <f>SUM(D23:D26)</f>
        <v>0</v>
      </c>
      <c r="E22" s="432">
        <f>SUM(E23:E26)</f>
        <v>770590</v>
      </c>
      <c r="F22" s="433">
        <f>SUM(F23:F26)</f>
        <v>586762</v>
      </c>
      <c r="G22" s="76"/>
      <c r="H22" s="76"/>
      <c r="I22" s="76"/>
      <c r="J22" s="76"/>
      <c r="K22" s="76"/>
      <c r="L22" s="76"/>
      <c r="M22" s="76"/>
      <c r="N22" s="76"/>
      <c r="O22" s="76"/>
    </row>
    <row r="23" spans="2:27" ht="48" x14ac:dyDescent="0.25">
      <c r="B23" s="434" t="s">
        <v>7</v>
      </c>
      <c r="C23" s="435">
        <f>SUM(D23:F23)</f>
        <v>915000</v>
      </c>
      <c r="D23" s="436">
        <f>SUM('kuni 2025 detsember tegevuskava'!Y98:AA98)</f>
        <v>0</v>
      </c>
      <c r="E23" s="437">
        <f>SUM('kuni 2025 detsember tegevuskava'!AB98:AD98)</f>
        <v>610000</v>
      </c>
      <c r="F23" s="438">
        <f>SUM('kuni 2025 detsember tegevuskava'!AE98:AG98)</f>
        <v>305000</v>
      </c>
      <c r="G23" s="76"/>
      <c r="H23" s="76"/>
      <c r="I23" s="76"/>
      <c r="J23" s="76"/>
      <c r="K23" s="76"/>
      <c r="L23" s="76"/>
      <c r="M23" s="76"/>
      <c r="N23" s="76"/>
      <c r="O23" s="76"/>
    </row>
    <row r="24" spans="2:27" ht="72" x14ac:dyDescent="0.25">
      <c r="B24" s="434" t="s">
        <v>305</v>
      </c>
      <c r="C24" s="439">
        <f>SUM(D24:F24)</f>
        <v>0</v>
      </c>
      <c r="D24" s="440">
        <f>SUM('kuni 2025 detsember tegevuskava'!Y101:AA101)</f>
        <v>0</v>
      </c>
      <c r="E24" s="441">
        <f>SUM('kuni 2025 detsember tegevuskava'!AB101:AD101)</f>
        <v>0</v>
      </c>
      <c r="F24" s="442">
        <f>SUM('kuni 2025 detsember tegevuskava'!AE101:AG101)</f>
        <v>0</v>
      </c>
      <c r="G24" s="76"/>
      <c r="H24" s="76"/>
      <c r="I24" s="76"/>
      <c r="J24" s="76"/>
      <c r="K24" s="76"/>
      <c r="L24" s="76"/>
      <c r="M24" s="76"/>
      <c r="N24" s="76"/>
      <c r="O24" s="76"/>
    </row>
    <row r="25" spans="2:27" ht="108" x14ac:dyDescent="0.25">
      <c r="B25" s="434" t="s">
        <v>306</v>
      </c>
      <c r="C25" s="439">
        <f>SUM(D25:F25)</f>
        <v>0</v>
      </c>
      <c r="D25" s="440">
        <f>SUM('kuni 2025 detsember tegevuskava'!Y104:AA104)</f>
        <v>0</v>
      </c>
      <c r="E25" s="441">
        <f>SUM('kuni 2025 detsember tegevuskava'!AB104:AD104)</f>
        <v>0</v>
      </c>
      <c r="F25" s="442">
        <f>SUM('kuni 2025 detsember tegevuskava'!AE104:AG104)</f>
        <v>0</v>
      </c>
      <c r="G25" s="76"/>
      <c r="H25" s="76"/>
      <c r="I25" s="76"/>
      <c r="J25" s="76"/>
      <c r="K25" s="76"/>
      <c r="L25" s="76"/>
      <c r="M25" s="76"/>
      <c r="N25" s="76"/>
      <c r="O25" s="76"/>
    </row>
    <row r="26" spans="2:27" ht="72.75" thickBot="1" x14ac:dyDescent="0.3">
      <c r="B26" s="443" t="s">
        <v>307</v>
      </c>
      <c r="C26" s="444">
        <f>SUM(D26:F26)</f>
        <v>442352</v>
      </c>
      <c r="D26" s="445">
        <f>SUM('kuni 2025 detsember tegevuskava'!Y107:AA107)</f>
        <v>0</v>
      </c>
      <c r="E26" s="446">
        <f>SUM('kuni 2025 detsember tegevuskava'!AB107:AD107)</f>
        <v>160590</v>
      </c>
      <c r="F26" s="447">
        <f>SUM('kuni 2025 detsember tegevuskava'!AE107:AG107)</f>
        <v>281762</v>
      </c>
      <c r="G26" s="76"/>
      <c r="H26" s="76"/>
      <c r="I26" s="76"/>
      <c r="J26" s="76"/>
      <c r="K26" s="76"/>
      <c r="L26" s="76"/>
      <c r="M26" s="76"/>
      <c r="N26" s="76"/>
      <c r="O26" s="76"/>
    </row>
    <row r="28" spans="2:27" ht="15.75" thickBot="1" x14ac:dyDescent="0.3"/>
    <row r="29" spans="2:27" ht="30.6" customHeight="1" x14ac:dyDescent="0.25">
      <c r="B29" s="627" t="s">
        <v>331</v>
      </c>
      <c r="C29" s="629" t="s">
        <v>64</v>
      </c>
      <c r="D29" s="629" t="s">
        <v>65</v>
      </c>
      <c r="E29" s="165" t="s">
        <v>66</v>
      </c>
      <c r="F29" s="631" t="s">
        <v>332</v>
      </c>
      <c r="G29" s="632"/>
      <c r="H29" s="633"/>
      <c r="I29" s="639" t="s">
        <v>72</v>
      </c>
      <c r="J29" s="640"/>
      <c r="K29" s="639" t="s">
        <v>333</v>
      </c>
      <c r="L29" s="640"/>
      <c r="M29" s="639" t="s">
        <v>334</v>
      </c>
      <c r="N29" s="640"/>
      <c r="O29" s="639" t="s">
        <v>335</v>
      </c>
      <c r="P29" s="643"/>
    </row>
    <row r="30" spans="2:27" ht="15.75" thickBot="1" x14ac:dyDescent="0.3">
      <c r="B30" s="628"/>
      <c r="C30" s="630"/>
      <c r="D30" s="630"/>
      <c r="E30" s="57"/>
      <c r="F30" s="574"/>
      <c r="G30" s="574"/>
      <c r="H30" s="634"/>
      <c r="I30" s="641" t="s">
        <v>336</v>
      </c>
      <c r="J30" s="642"/>
      <c r="K30" s="641" t="s">
        <v>336</v>
      </c>
      <c r="L30" s="642"/>
      <c r="M30" s="641" t="s">
        <v>336</v>
      </c>
      <c r="N30" s="642"/>
      <c r="O30" s="641" t="s">
        <v>336</v>
      </c>
      <c r="P30" s="644"/>
    </row>
    <row r="31" spans="2:27" ht="15.75" thickBot="1" x14ac:dyDescent="0.3">
      <c r="B31" s="141" t="s">
        <v>337</v>
      </c>
      <c r="C31" s="142"/>
      <c r="D31" s="142"/>
      <c r="E31" s="142"/>
      <c r="F31" s="143"/>
      <c r="G31" s="144"/>
      <c r="H31" s="145"/>
      <c r="I31" s="139">
        <f>SUM(I32:I34)</f>
        <v>10998935.609999999</v>
      </c>
      <c r="J31" s="129"/>
      <c r="K31" s="130">
        <f>SUM(K32:K34)</f>
        <v>2359829.21</v>
      </c>
      <c r="L31" s="131"/>
      <c r="M31" s="130">
        <f>SUM(M32:M34)</f>
        <v>5052029.4000000004</v>
      </c>
      <c r="N31" s="129"/>
      <c r="O31" s="130">
        <f>SUM(O32:O34)</f>
        <v>3587077</v>
      </c>
      <c r="P31" s="132"/>
    </row>
    <row r="32" spans="2:27" x14ac:dyDescent="0.25">
      <c r="B32" s="146"/>
      <c r="C32" s="8"/>
      <c r="D32" s="8"/>
      <c r="E32" s="8"/>
      <c r="F32" s="133"/>
      <c r="G32" s="8"/>
      <c r="H32" s="147"/>
      <c r="I32" s="118">
        <f>SUM(I48+I53+I58+I67+I74+I79+I84+I89+I94+I99+I104+I109+I125+I130)</f>
        <v>5796460.4000000004</v>
      </c>
      <c r="J32" s="117" t="str">
        <f>"(15)"</f>
        <v>(15)</v>
      </c>
      <c r="K32" s="58">
        <f>SUM(K48+K53+K58+K67+K74+K79+K84+K89+K94+K99+K104+K109+K125+K130)</f>
        <v>1527714</v>
      </c>
      <c r="L32" s="117" t="str">
        <f>"(15)"</f>
        <v>(15)</v>
      </c>
      <c r="M32" s="58">
        <f>SUM(M48+M53+M58+M67+M74+M79+M84+M89+M94+M99+M104+M109+M125+M130)</f>
        <v>2934646.4</v>
      </c>
      <c r="N32" s="117" t="str">
        <f>"(15)"</f>
        <v>(15)</v>
      </c>
      <c r="O32" s="58">
        <f>SUM(O48+O53+O58+O67+O74+O79+O84+O89+O94+O99+O104+O109+O125+O130)</f>
        <v>1334100</v>
      </c>
      <c r="P32" s="64" t="str">
        <f>"(15)"</f>
        <v>(15)</v>
      </c>
    </row>
    <row r="33" spans="2:16" ht="17.25" x14ac:dyDescent="0.25">
      <c r="B33" s="134"/>
      <c r="C33" s="8"/>
      <c r="D33" s="8"/>
      <c r="E33" s="8"/>
      <c r="F33" s="133"/>
      <c r="G33" s="8"/>
      <c r="H33" s="166"/>
      <c r="I33" s="118">
        <f>SUM(I36+I59+I68+I110+I118+I135)</f>
        <v>2485042.21</v>
      </c>
      <c r="J33" s="117" t="str">
        <f>"(50)"</f>
        <v>(50)</v>
      </c>
      <c r="K33" s="58">
        <f>SUM(K36+K59+K68+K110+K118+K135)</f>
        <v>407559.21</v>
      </c>
      <c r="L33" s="117" t="str">
        <f>"(50)"</f>
        <v>(50)</v>
      </c>
      <c r="M33" s="58">
        <f>SUM(M36+M59+M68+M110+M118+M135)</f>
        <v>1128483</v>
      </c>
      <c r="N33" s="117" t="str">
        <f>"(50)"</f>
        <v>(50)</v>
      </c>
      <c r="O33" s="58">
        <f>SUM(O36+O59+O68+O110+O118+O135)</f>
        <v>949000</v>
      </c>
      <c r="P33" s="64" t="str">
        <f>"(50)"</f>
        <v>(50)</v>
      </c>
    </row>
    <row r="34" spans="2:16" ht="18" thickBot="1" x14ac:dyDescent="0.3">
      <c r="B34" s="134"/>
      <c r="C34" s="8"/>
      <c r="D34" s="8"/>
      <c r="E34" s="8"/>
      <c r="F34" s="133"/>
      <c r="G34" s="8"/>
      <c r="H34" s="166"/>
      <c r="I34" s="118">
        <f>SUM(I37+I43+I60+I111+I119+I136)</f>
        <v>2717433</v>
      </c>
      <c r="J34" s="117" t="str">
        <f>"(55)"</f>
        <v>(55)</v>
      </c>
      <c r="K34" s="58">
        <f>SUM(K37+K43+K60+K111+K119+K136)</f>
        <v>424556</v>
      </c>
      <c r="L34" s="117" t="str">
        <f>"(55)"</f>
        <v>(55)</v>
      </c>
      <c r="M34" s="58">
        <f>SUM(M37+M43+M60+M111+M119+M136)</f>
        <v>988900</v>
      </c>
      <c r="N34" s="117" t="str">
        <f>"(55)"</f>
        <v>(55)</v>
      </c>
      <c r="O34" s="58">
        <f>SUM(O37+O43+O60+O111+O119+O136)</f>
        <v>1303977</v>
      </c>
      <c r="P34" s="64" t="str">
        <f>"(55)"</f>
        <v>(55)</v>
      </c>
    </row>
    <row r="35" spans="2:16" ht="14.45" customHeight="1" x14ac:dyDescent="0.25">
      <c r="B35" s="618" t="str">
        <f>'kuni 2025 detsember tegevuskava'!A35&amp;"/"&amp;'kuni 2025 detsember tegevuskava'!C35</f>
        <v xml:space="preserve">KLIM/KliM </v>
      </c>
      <c r="C35" s="621" t="str">
        <f>'kuni 2025 detsember tegevuskava'!I35</f>
        <v>Probleemiks on andmekvaliteet ja -detailsus, andmete töötlemisele kuluv ajamaht, andmete värskus ning läbipaistvus ja usaldusväärsus.</v>
      </c>
      <c r="D35" s="621" t="str">
        <f>'kuni 2025 detsember tegevuskava'!J35</f>
        <v>Andmepõhine jäätmete, pakendi-, õhu- ja veearuandlus*</v>
      </c>
      <c r="E35" s="624" t="str">
        <f>'kuni 2025 detsember tegevuskava'!K35</f>
        <v>Loodud on valdkonnale (jäätmete, pakendi-, õhu- ja veearuandlus) vastav andmepõhise aruandluse teenuse kontseptsioon, mille rakendamise võimalusi on pilootprojekti, prototüübi või eksperimentaalarenduse abil katsetatud</v>
      </c>
      <c r="F35" s="621" t="str">
        <f>'kuni 2025 detsember tegevuskava'!Q35&amp;"/"</f>
        <v>Muu rahastus/</v>
      </c>
      <c r="G35" s="563" cm="1">
        <f t="array" ref="G35">_xlfn.IFS('kuni 2025 detsember tegevuskava'!G35='kuni 2025 detsember tegevuskava'!$G$97,1,'kuni 2025 detsember tegevuskava'!G35='kuni 2025 detsember tegevuskava'!$G$98,2,'kuni 2025 detsember tegevuskava'!G35='kuni 2025 detsember tegevuskava'!$G$99,3,'kuni 2025 detsember tegevuskava'!G35='kuni 2025 detsember tegevuskava'!$G$100,4)</f>
        <v>4</v>
      </c>
      <c r="H35" s="168" cm="1">
        <f t="array" ref="H35">_xlfn.IFS(OR('kuni 2025 detsember tegevuskava'!Q35='kuni 2025 detsember tegevuskava'!$Q$97,'kuni 2025 detsember tegevuskava'!Q35='kuni 2025 detsember tegevuskava'!$Q$99,'kuni 2025 detsember tegevuskava'!Q35='kuni 2025 detsember tegevuskava'!$Q$100,'kuni 2025 detsember tegevuskava'!Q35='kuni 2025 detsember tegevuskava'!$Q$101),1,'kuni 2025 detsember tegevuskava'!Q35='kuni 2025 detsember tegevuskava'!$Q$102,2,'kuni 2025 detsember tegevuskava'!Q35='kuni 2025 detsember tegevuskava'!$Q$103,2,'kuni 2025 detsember tegevuskava'!Q35='kuni 2025 detsember tegevuskava'!$Q$98,3)</f>
        <v>3</v>
      </c>
      <c r="I35" s="128">
        <f>SUM(I36:I37)</f>
        <v>3101239</v>
      </c>
      <c r="J35" s="149"/>
      <c r="K35" s="59">
        <f>SUM(K36:K37)</f>
        <v>522456</v>
      </c>
      <c r="L35" s="150"/>
      <c r="M35" s="59">
        <f>SUM(M36:M37)</f>
        <v>1465583</v>
      </c>
      <c r="N35" s="62"/>
      <c r="O35" s="59">
        <f>SUM(O36:O37)</f>
        <v>1113200</v>
      </c>
      <c r="P35" s="63"/>
    </row>
    <row r="36" spans="2:16" ht="17.25" x14ac:dyDescent="0.25">
      <c r="B36" s="619"/>
      <c r="C36" s="622"/>
      <c r="D36" s="622"/>
      <c r="E36" s="625"/>
      <c r="F36" s="622"/>
      <c r="G36" s="562"/>
      <c r="H36" s="559"/>
      <c r="I36" s="126">
        <f>SUM(K36+M36+O36)</f>
        <v>1398383</v>
      </c>
      <c r="J36" s="117" t="str">
        <f>"(50)"</f>
        <v>(50)</v>
      </c>
      <c r="K36" s="58">
        <f>'kuni 2025 detsember tegevuskava'!Z35</f>
        <v>243900</v>
      </c>
      <c r="L36" s="117" t="str">
        <f>"(50)"</f>
        <v>(50)</v>
      </c>
      <c r="M36" s="58">
        <f>'kuni 2025 detsember tegevuskava'!AC35</f>
        <v>817483</v>
      </c>
      <c r="N36" s="117" t="str">
        <f>"(50)"</f>
        <v>(50)</v>
      </c>
      <c r="O36" s="58">
        <f>'kuni 2025 detsember tegevuskava'!AF35</f>
        <v>337000</v>
      </c>
      <c r="P36" s="64" t="str">
        <f>"(50)"</f>
        <v>(50)</v>
      </c>
    </row>
    <row r="37" spans="2:16" ht="17.25" x14ac:dyDescent="0.25">
      <c r="B37" s="619"/>
      <c r="C37" s="622"/>
      <c r="D37" s="622"/>
      <c r="E37" s="625"/>
      <c r="F37" s="622"/>
      <c r="G37" s="562"/>
      <c r="H37" s="559"/>
      <c r="I37" s="126">
        <f>SUM(K37+M37+O37)</f>
        <v>1702856</v>
      </c>
      <c r="J37" s="117" t="str">
        <f>"(55)"</f>
        <v>(55)</v>
      </c>
      <c r="K37" s="148">
        <f>'kuni 2025 detsember tegevuskava'!AA35</f>
        <v>278556</v>
      </c>
      <c r="L37" s="117" t="str">
        <f>"(55)"</f>
        <v>(55)</v>
      </c>
      <c r="M37" s="148">
        <f>'kuni 2025 detsember tegevuskava'!AD35</f>
        <v>648100</v>
      </c>
      <c r="N37" s="117" t="str">
        <f>"(55)"</f>
        <v>(55)</v>
      </c>
      <c r="O37" s="148">
        <f>'kuni 2025 detsember tegevuskava'!AG35</f>
        <v>776200</v>
      </c>
      <c r="P37" s="64" t="str">
        <f>"(55)"</f>
        <v>(55)</v>
      </c>
    </row>
    <row r="38" spans="2:16" ht="17.25" x14ac:dyDescent="0.25">
      <c r="B38" s="619"/>
      <c r="C38" s="622"/>
      <c r="D38" s="622"/>
      <c r="E38" s="625"/>
      <c r="F38" s="622"/>
      <c r="G38" s="562"/>
      <c r="H38" s="559"/>
      <c r="I38" s="125" t="s">
        <v>338</v>
      </c>
      <c r="J38" s="151"/>
      <c r="K38" s="557"/>
      <c r="L38" s="95"/>
      <c r="M38" s="557"/>
      <c r="N38" s="95"/>
      <c r="O38" s="557"/>
      <c r="P38" s="153"/>
    </row>
    <row r="39" spans="2:16" ht="17.25" x14ac:dyDescent="0.25">
      <c r="B39" s="619"/>
      <c r="C39" s="622"/>
      <c r="D39" s="622"/>
      <c r="E39" s="625"/>
      <c r="F39" s="622"/>
      <c r="G39" s="562"/>
      <c r="H39" s="559"/>
      <c r="I39" s="127">
        <f>SUM(I40:I41)</f>
        <v>3470296.2</v>
      </c>
      <c r="J39" s="117"/>
      <c r="K39" s="138">
        <f>SUM(K40:K41)</f>
        <v>578167.19999999995</v>
      </c>
      <c r="L39" s="154"/>
      <c r="M39" s="135">
        <f>SUM(M40:M41)</f>
        <v>1608165</v>
      </c>
      <c r="N39" s="100"/>
      <c r="O39" s="135">
        <f>SUM(O40:O41)</f>
        <v>1283964</v>
      </c>
      <c r="P39" s="153"/>
    </row>
    <row r="40" spans="2:16" ht="17.25" x14ac:dyDescent="0.25">
      <c r="B40" s="619"/>
      <c r="C40" s="622"/>
      <c r="D40" s="622"/>
      <c r="E40" s="625"/>
      <c r="F40" s="622"/>
      <c r="G40" s="562"/>
      <c r="H40" s="559"/>
      <c r="I40" s="126">
        <f>SUM(K40+M40+O40)</f>
        <v>1398383</v>
      </c>
      <c r="J40" s="117" t="str">
        <f>"(50)"</f>
        <v>(50)</v>
      </c>
      <c r="K40" s="58">
        <f>K36</f>
        <v>243900</v>
      </c>
      <c r="L40" s="117" t="str">
        <f>"(50)"</f>
        <v>(50)</v>
      </c>
      <c r="M40" s="58">
        <f>M36</f>
        <v>817483</v>
      </c>
      <c r="N40" s="117" t="str">
        <f>"(50)"</f>
        <v>(50)</v>
      </c>
      <c r="O40" s="58">
        <f>O36</f>
        <v>337000</v>
      </c>
      <c r="P40" s="64" t="str">
        <f>"(50)"</f>
        <v>(50)</v>
      </c>
    </row>
    <row r="41" spans="2:16" ht="18" thickBot="1" x14ac:dyDescent="0.3">
      <c r="B41" s="620"/>
      <c r="C41" s="623"/>
      <c r="D41" s="623"/>
      <c r="E41" s="626"/>
      <c r="F41" s="623"/>
      <c r="G41" s="564"/>
      <c r="H41" s="167"/>
      <c r="I41" s="561">
        <f>SUM(K41+M41+O41)</f>
        <v>2071913.2</v>
      </c>
      <c r="J41" s="66" t="str">
        <f>"(55)"</f>
        <v>(55)</v>
      </c>
      <c r="K41" s="67">
        <f>SUM(K37*1.2)</f>
        <v>334267.2</v>
      </c>
      <c r="L41" s="66" t="str">
        <f>"(55)"</f>
        <v>(55)</v>
      </c>
      <c r="M41" s="67">
        <f>SUM(M37*1.22)</f>
        <v>790682</v>
      </c>
      <c r="N41" s="66" t="str">
        <f>"(55)"</f>
        <v>(55)</v>
      </c>
      <c r="O41" s="67">
        <f>SUM(O37*1.22)</f>
        <v>946964</v>
      </c>
      <c r="P41" s="68" t="str">
        <f>"(55)"</f>
        <v>(55)</v>
      </c>
    </row>
    <row r="42" spans="2:16" ht="17.25" x14ac:dyDescent="0.25">
      <c r="B42" s="618" t="str">
        <f>'kuni 2025 detsember tegevuskava'!A36&amp;"/"&amp;'kuni 2025 detsember tegevuskava'!C36</f>
        <v>KLIM/KeMIT</v>
      </c>
      <c r="C42" s="621" t="str">
        <f>'kuni 2025 detsember tegevuskava'!I36</f>
        <v>3D ruumiandmete võimekus on madal</v>
      </c>
      <c r="D42" s="621" t="str">
        <f>'kuni 2025 detsember tegevuskava'!J36</f>
        <v>Ruumiandmete 3D andmeplatvormi ja kuvamise ärianalüüs</v>
      </c>
      <c r="E42" s="624" t="str">
        <f>'kuni 2025 detsember tegevuskava'!K36</f>
        <v>2023. a lõpuks valmis analüüs Eesti elu- ja looduskeskkonna 3D digitaalse mudeli (Geo3D) loomise ning vastava kaardi- ja ruumiandmete digiteenuste platvormi väljaarendamise kohta koos tegevuskavaga. Ärianalüüsi kohaselt kuulub Geo3D hulka ka Aadresside ja kohanimede süsteem (AKS)</v>
      </c>
      <c r="F42" s="621" t="str">
        <f>'kuni 2025 detsember tegevuskava'!Q36&amp;"/"</f>
        <v>SF 14-20 (töös olev projekt)/</v>
      </c>
      <c r="G42" s="563" cm="1">
        <f t="array" ref="G42">_xlfn.IFS('kuni 2025 detsember tegevuskava'!G36='kuni 2025 detsember tegevuskava'!$G$97,1,'kuni 2025 detsember tegevuskava'!G36='kuni 2025 detsember tegevuskava'!$G$98,2,'kuni 2025 detsember tegevuskava'!G36='kuni 2025 detsember tegevuskava'!$G$99,3,'kuni 2025 detsember tegevuskava'!G36='kuni 2025 detsember tegevuskava'!$G$100,4)</f>
        <v>4</v>
      </c>
      <c r="H42" s="168" cm="1">
        <f t="array" ref="H42">_xlfn.IFS(OR('kuni 2025 detsember tegevuskava'!Q36='kuni 2025 detsember tegevuskava'!$Q$97,'kuni 2025 detsember tegevuskava'!Q36='kuni 2025 detsember tegevuskava'!$Q$99,'kuni 2025 detsember tegevuskava'!Q36='kuni 2025 detsember tegevuskava'!$Q$100,'kuni 2025 detsember tegevuskava'!Q36='kuni 2025 detsember tegevuskava'!$Q$101),1,'kuni 2025 detsember tegevuskava'!Q36='kuni 2025 detsember tegevuskava'!$Q$102,2,'kuni 2025 detsember tegevuskava'!Q36='kuni 2025 detsember tegevuskava'!$Q$103,2,'kuni 2025 detsember tegevuskava'!Q36='kuni 2025 detsember tegevuskava'!$Q$98,3)</f>
        <v>2</v>
      </c>
      <c r="I42" s="128">
        <f>SUM(I43:I43)</f>
        <v>98000</v>
      </c>
      <c r="J42" s="60"/>
      <c r="K42" s="128">
        <f>SUM(K43:K43)</f>
        <v>98000</v>
      </c>
      <c r="L42" s="61"/>
      <c r="M42" s="128">
        <f>SUM(M43:M43)</f>
        <v>0</v>
      </c>
      <c r="N42" s="62"/>
      <c r="O42" s="59">
        <f>SUM(O43:O43)</f>
        <v>0</v>
      </c>
      <c r="P42" s="63"/>
    </row>
    <row r="43" spans="2:16" ht="17.25" x14ac:dyDescent="0.25">
      <c r="B43" s="619"/>
      <c r="C43" s="622"/>
      <c r="D43" s="622"/>
      <c r="E43" s="625"/>
      <c r="F43" s="622"/>
      <c r="G43" s="562"/>
      <c r="H43" s="559"/>
      <c r="I43" s="126">
        <f>SUM(K43+M43+O43)</f>
        <v>98000</v>
      </c>
      <c r="J43" s="117" t="str">
        <f>"(55)"</f>
        <v>(55)</v>
      </c>
      <c r="K43" s="58">
        <f>'kuni 2025 detsember tegevuskava'!AA36</f>
        <v>98000</v>
      </c>
      <c r="L43" s="117" t="str">
        <f>"(55)"</f>
        <v>(55)</v>
      </c>
      <c r="M43" s="58">
        <f>'kuni 2025 detsember tegevuskava'!AD36</f>
        <v>0</v>
      </c>
      <c r="N43" s="117" t="str">
        <f>"(55)"</f>
        <v>(55)</v>
      </c>
      <c r="O43" s="58">
        <f>'kuni 2025 detsember tegevuskava'!AG36</f>
        <v>0</v>
      </c>
      <c r="P43" s="64" t="str">
        <f>"(55)"</f>
        <v>(55)</v>
      </c>
    </row>
    <row r="44" spans="2:16" ht="17.25" x14ac:dyDescent="0.25">
      <c r="B44" s="619"/>
      <c r="C44" s="622"/>
      <c r="D44" s="622"/>
      <c r="E44" s="625"/>
      <c r="F44" s="622"/>
      <c r="G44" s="562"/>
      <c r="H44" s="559"/>
      <c r="I44" s="125" t="s">
        <v>338</v>
      </c>
      <c r="J44" s="169"/>
      <c r="K44" s="169"/>
      <c r="L44" s="169"/>
      <c r="M44" s="169"/>
      <c r="N44" s="169"/>
      <c r="O44" s="169"/>
      <c r="P44" s="170"/>
    </row>
    <row r="45" spans="2:16" ht="17.25" x14ac:dyDescent="0.25">
      <c r="B45" s="619"/>
      <c r="C45" s="622"/>
      <c r="D45" s="622"/>
      <c r="E45" s="625"/>
      <c r="F45" s="622"/>
      <c r="G45" s="562"/>
      <c r="H45" s="559"/>
      <c r="I45" s="138">
        <f>SUM(I46:I46)</f>
        <v>117600</v>
      </c>
      <c r="J45" s="136"/>
      <c r="K45" s="138">
        <f>SUM(K46:K46)</f>
        <v>117600</v>
      </c>
      <c r="L45" s="137"/>
      <c r="M45" s="138">
        <f>SUM(M46:M46)</f>
        <v>0</v>
      </c>
      <c r="N45" s="101"/>
      <c r="O45" s="138">
        <f>SUM(O46:O46)</f>
        <v>0</v>
      </c>
      <c r="P45" s="123"/>
    </row>
    <row r="46" spans="2:16" ht="42" customHeight="1" thickBot="1" x14ac:dyDescent="0.3">
      <c r="B46" s="620"/>
      <c r="C46" s="623"/>
      <c r="D46" s="623"/>
      <c r="E46" s="626"/>
      <c r="F46" s="623"/>
      <c r="G46" s="564"/>
      <c r="H46" s="167"/>
      <c r="I46" s="561">
        <f>SUM(K46+M46+O46)</f>
        <v>117600</v>
      </c>
      <c r="J46" s="66" t="str">
        <f>"(55)"</f>
        <v>(55)</v>
      </c>
      <c r="K46" s="67">
        <f>SUM(K43*1.2)</f>
        <v>117600</v>
      </c>
      <c r="L46" s="66" t="str">
        <f>"(55)"</f>
        <v>(55)</v>
      </c>
      <c r="M46" s="67">
        <f>SUM(M43*1.22)</f>
        <v>0</v>
      </c>
      <c r="N46" s="66" t="str">
        <f>"(55)"</f>
        <v>(55)</v>
      </c>
      <c r="O46" s="67">
        <f>SUM(O43*1.22)</f>
        <v>0</v>
      </c>
      <c r="P46" s="68" t="str">
        <f>"(55)"</f>
        <v>(55)</v>
      </c>
    </row>
    <row r="47" spans="2:16" ht="17.25" x14ac:dyDescent="0.25">
      <c r="B47" s="618" t="str">
        <f>'kuni 2025 detsember tegevuskava'!A37&amp;"/"&amp;'kuni 2025 detsember tegevuskava'!C37</f>
        <v>KLIM/KeMIT</v>
      </c>
      <c r="C47" s="621" t="str">
        <f>'kuni 2025 detsember tegevuskava'!I37</f>
        <v>3D ruumiandmete võimekus on madal</v>
      </c>
      <c r="D47" s="621" t="str">
        <f>'kuni 2025 detsember tegevuskava'!J37</f>
        <v>Ruumiandmete 3D andmeplatvormi arendus*</v>
      </c>
      <c r="E47" s="624" t="str">
        <f>'kuni 2025 detsember tegevuskava'!K37</f>
        <v xml:space="preserve">2024 Geo3D IT platvormi realiseerimine vastavalt Geo3D ja AKS-i ärianalüüsidele ning projektiplaanidele.  </v>
      </c>
      <c r="F47" s="621" t="str">
        <f>'kuni 2025 detsember tegevuskava'!Q37&amp;"/"</f>
        <v>SF 21-27 (taotletav raha)/</v>
      </c>
      <c r="G47" s="563" cm="1">
        <f t="array" ref="G47">_xlfn.IFS('kuni 2025 detsember tegevuskava'!G37='kuni 2025 detsember tegevuskava'!$G$97,1,'kuni 2025 detsember tegevuskava'!G37='kuni 2025 detsember tegevuskava'!$G$98,2,'kuni 2025 detsember tegevuskava'!G37='kuni 2025 detsember tegevuskava'!$G$99,3,'kuni 2025 detsember tegevuskava'!G37='kuni 2025 detsember tegevuskava'!$G$100,4)</f>
        <v>1</v>
      </c>
      <c r="H47" s="168" cm="1">
        <f t="array" ref="H47">_xlfn.IFS(OR('kuni 2025 detsember tegevuskava'!Q37='kuni 2025 detsember tegevuskava'!$Q$97,'kuni 2025 detsember tegevuskava'!Q37='kuni 2025 detsember tegevuskava'!$Q$99,'kuni 2025 detsember tegevuskava'!Q37='kuni 2025 detsember tegevuskava'!$Q$100,'kuni 2025 detsember tegevuskava'!Q37='kuni 2025 detsember tegevuskava'!$Q$101),1,'kuni 2025 detsember tegevuskava'!Q37='kuni 2025 detsember tegevuskava'!$Q$102,2,'kuni 2025 detsember tegevuskava'!Q37='kuni 2025 detsember tegevuskava'!$Q$103,2,'kuni 2025 detsember tegevuskava'!Q37='kuni 2025 detsember tegevuskava'!$Q$98,3)</f>
        <v>2</v>
      </c>
      <c r="I47" s="128">
        <f>SUM(I48:I48)</f>
        <v>500000</v>
      </c>
      <c r="J47" s="60"/>
      <c r="K47" s="59">
        <f>SUM(K48:K48)</f>
        <v>0</v>
      </c>
      <c r="L47" s="61"/>
      <c r="M47" s="59">
        <f>SUM(M48:M48)</f>
        <v>500000</v>
      </c>
      <c r="N47" s="62"/>
      <c r="O47" s="59">
        <f>SUM(O48:O48)</f>
        <v>0</v>
      </c>
      <c r="P47" s="63"/>
    </row>
    <row r="48" spans="2:16" ht="17.25" x14ac:dyDescent="0.25">
      <c r="B48" s="619"/>
      <c r="C48" s="622"/>
      <c r="D48" s="622"/>
      <c r="E48" s="625"/>
      <c r="F48" s="622"/>
      <c r="G48" s="562"/>
      <c r="H48" s="559"/>
      <c r="I48" s="126">
        <f>SUM(K48+M48+O48)</f>
        <v>500000</v>
      </c>
      <c r="J48" s="117" t="str">
        <f>"(15)"</f>
        <v>(15)</v>
      </c>
      <c r="K48" s="58">
        <f>'kuni 2025 detsember tegevuskava'!Y37</f>
        <v>0</v>
      </c>
      <c r="L48" s="117" t="str">
        <f>"(15)"</f>
        <v>(15)</v>
      </c>
      <c r="M48" s="58">
        <f>'kuni 2025 detsember tegevuskava'!AB37</f>
        <v>500000</v>
      </c>
      <c r="N48" s="117" t="str">
        <f>"(15)"</f>
        <v>(15)</v>
      </c>
      <c r="O48" s="58">
        <f>'kuni 2025 detsember tegevuskava'!AE37</f>
        <v>0</v>
      </c>
      <c r="P48" s="64" t="str">
        <f>"(15)"</f>
        <v>(15)</v>
      </c>
    </row>
    <row r="49" spans="2:16" ht="17.25" x14ac:dyDescent="0.25">
      <c r="B49" s="619"/>
      <c r="C49" s="622"/>
      <c r="D49" s="622"/>
      <c r="E49" s="625"/>
      <c r="F49" s="622"/>
      <c r="G49" s="562"/>
      <c r="H49" s="559"/>
      <c r="I49" s="162" t="s">
        <v>338</v>
      </c>
      <c r="J49" s="169"/>
      <c r="K49" s="169"/>
      <c r="L49" s="169"/>
      <c r="M49" s="169"/>
      <c r="N49" s="169"/>
      <c r="O49" s="169"/>
      <c r="P49" s="170"/>
    </row>
    <row r="50" spans="2:16" ht="17.25" x14ac:dyDescent="0.25">
      <c r="B50" s="619"/>
      <c r="C50" s="622"/>
      <c r="D50" s="622"/>
      <c r="E50" s="625"/>
      <c r="F50" s="622"/>
      <c r="G50" s="562"/>
      <c r="H50" s="559"/>
      <c r="I50" s="127">
        <f>SUM(I51:I51)</f>
        <v>610000</v>
      </c>
      <c r="J50" s="117"/>
      <c r="K50" s="127">
        <f>SUM(K51:K51)</f>
        <v>0</v>
      </c>
      <c r="L50" s="556"/>
      <c r="M50" s="127">
        <f>SUM(M51:M51)</f>
        <v>610000</v>
      </c>
      <c r="O50" s="127">
        <f>SUM(O51:O51)</f>
        <v>0</v>
      </c>
      <c r="P50" s="65"/>
    </row>
    <row r="51" spans="2:16" ht="18" thickBot="1" x14ac:dyDescent="0.3">
      <c r="B51" s="620"/>
      <c r="C51" s="623"/>
      <c r="D51" s="623"/>
      <c r="E51" s="626"/>
      <c r="F51" s="623"/>
      <c r="G51" s="564"/>
      <c r="H51" s="167"/>
      <c r="I51" s="561">
        <f>SUM(K51+M51+O51)</f>
        <v>610000</v>
      </c>
      <c r="J51" s="66" t="str">
        <f>"(15)"</f>
        <v>(15)</v>
      </c>
      <c r="K51" s="67">
        <f>SUM(K48*1.2)</f>
        <v>0</v>
      </c>
      <c r="L51" s="66" t="str">
        <f>"(15)"</f>
        <v>(15)</v>
      </c>
      <c r="M51" s="67">
        <f>SUM(M48*1.22)</f>
        <v>610000</v>
      </c>
      <c r="N51" s="66" t="str">
        <f>"(15)"</f>
        <v>(15)</v>
      </c>
      <c r="O51" s="67">
        <f>SUM(O48*1.22)</f>
        <v>0</v>
      </c>
      <c r="P51" s="68" t="str">
        <f>"(15)"</f>
        <v>(15)</v>
      </c>
    </row>
    <row r="52" spans="2:16" ht="17.25" x14ac:dyDescent="0.25">
      <c r="B52" s="618" t="str">
        <f>'kuni 2025 detsember tegevuskava'!A38&amp;"/"&amp;'kuni 2025 detsember tegevuskava'!C38</f>
        <v>KLIM/KeMIT</v>
      </c>
      <c r="C52" s="621" t="str">
        <f>'kuni 2025 detsember tegevuskava'!I38</f>
        <v>3D ruumiandmete võimekus on madal</v>
      </c>
      <c r="D52" s="621" t="str">
        <f>'kuni 2025 detsember tegevuskava'!J38</f>
        <v>Ruumiandmete 3D andmeplatvormi arendus</v>
      </c>
      <c r="E52" s="624" t="str">
        <f>'kuni 2025 detsember tegevuskava'!K38</f>
        <v>Geo3D IT platvormi loomine, I etapis 2023 alustati kohanimedega seonduva funktsionaalsuse realiseerimisega</v>
      </c>
      <c r="F52" s="621" t="str">
        <f>'kuni 2025 detsember tegevuskava'!Q38&amp;"/"</f>
        <v>Baaseelarve/</v>
      </c>
      <c r="G52" s="563" cm="1">
        <f t="array" ref="G52">_xlfn.IFS('kuni 2025 detsember tegevuskava'!G38='kuni 2025 detsember tegevuskava'!$G$97,1,'kuni 2025 detsember tegevuskava'!G38='kuni 2025 detsember tegevuskava'!$G$98,2,'kuni 2025 detsember tegevuskava'!G38='kuni 2025 detsember tegevuskava'!$G$99,3,'kuni 2025 detsember tegevuskava'!G38='kuni 2025 detsember tegevuskava'!$G$100,4)</f>
        <v>1</v>
      </c>
      <c r="H52" s="168" cm="1">
        <f t="array" ref="H52">_xlfn.IFS(OR('kuni 2025 detsember tegevuskava'!Q38='kuni 2025 detsember tegevuskava'!$Q$97,'kuni 2025 detsember tegevuskava'!Q38='kuni 2025 detsember tegevuskava'!$Q$99,'kuni 2025 detsember tegevuskava'!Q38='kuni 2025 detsember tegevuskava'!$Q$100,'kuni 2025 detsember tegevuskava'!Q38='kuni 2025 detsember tegevuskava'!$Q$101),1,'kuni 2025 detsember tegevuskava'!Q38='kuni 2025 detsember tegevuskava'!$Q$102,2,'kuni 2025 detsember tegevuskava'!Q38='kuni 2025 detsember tegevuskava'!$Q$103,2,'kuni 2025 detsember tegevuskava'!Q38='kuni 2025 detsember tegevuskava'!$Q$98,3)</f>
        <v>1</v>
      </c>
      <c r="I52" s="128">
        <f>SUM(I53:I53)</f>
        <v>700000</v>
      </c>
      <c r="J52" s="60"/>
      <c r="K52" s="128">
        <f>SUM(K53:K53)</f>
        <v>400000</v>
      </c>
      <c r="L52" s="61"/>
      <c r="M52" s="128">
        <f>SUM(M53:M53)</f>
        <v>300000</v>
      </c>
      <c r="N52" s="62"/>
      <c r="O52" s="59">
        <f>SUM(O53:O53)</f>
        <v>0</v>
      </c>
      <c r="P52" s="63"/>
    </row>
    <row r="53" spans="2:16" ht="17.25" x14ac:dyDescent="0.25">
      <c r="B53" s="619"/>
      <c r="C53" s="622"/>
      <c r="D53" s="622"/>
      <c r="E53" s="625"/>
      <c r="F53" s="622"/>
      <c r="G53" s="562"/>
      <c r="H53" s="559"/>
      <c r="I53" s="126">
        <f>SUM(K53+M53+O53)</f>
        <v>700000</v>
      </c>
      <c r="J53" s="117" t="str">
        <f>"(15)"</f>
        <v>(15)</v>
      </c>
      <c r="K53" s="58">
        <f>'kuni 2025 detsember tegevuskava'!Y38</f>
        <v>400000</v>
      </c>
      <c r="L53" s="117" t="str">
        <f>"(15)"</f>
        <v>(15)</v>
      </c>
      <c r="M53" s="58">
        <f>'kuni 2025 detsember tegevuskava'!AB38</f>
        <v>300000</v>
      </c>
      <c r="N53" s="117" t="str">
        <f>"(15)"</f>
        <v>(15)</v>
      </c>
      <c r="O53" s="58">
        <f>'kuni 2025 detsember tegevuskava'!AE38</f>
        <v>0</v>
      </c>
      <c r="P53" s="64" t="str">
        <f>"(15)"</f>
        <v>(15)</v>
      </c>
    </row>
    <row r="54" spans="2:16" ht="17.25" x14ac:dyDescent="0.25">
      <c r="B54" s="619"/>
      <c r="C54" s="622"/>
      <c r="D54" s="622"/>
      <c r="E54" s="625"/>
      <c r="F54" s="622"/>
      <c r="G54" s="562"/>
      <c r="H54" s="559"/>
      <c r="I54" s="162" t="s">
        <v>338</v>
      </c>
      <c r="J54" s="169"/>
      <c r="K54" s="169"/>
      <c r="L54" s="169"/>
      <c r="M54" s="169"/>
      <c r="N54" s="169"/>
      <c r="O54" s="169"/>
      <c r="P54" s="170"/>
    </row>
    <row r="55" spans="2:16" ht="17.25" x14ac:dyDescent="0.25">
      <c r="B55" s="619"/>
      <c r="C55" s="622"/>
      <c r="D55" s="622"/>
      <c r="E55" s="625"/>
      <c r="F55" s="622"/>
      <c r="G55" s="562"/>
      <c r="H55" s="559"/>
      <c r="I55" s="127">
        <f>SUM(I56:I56)</f>
        <v>846000</v>
      </c>
      <c r="J55" s="117"/>
      <c r="K55" s="127">
        <f>SUM(K56:K56)</f>
        <v>480000</v>
      </c>
      <c r="L55" s="556"/>
      <c r="M55" s="127">
        <f>SUM(M56:M56)</f>
        <v>366000</v>
      </c>
      <c r="O55" s="127">
        <f>SUM(O56:O56)</f>
        <v>0</v>
      </c>
      <c r="P55" s="65"/>
    </row>
    <row r="56" spans="2:16" ht="18" thickBot="1" x14ac:dyDescent="0.3">
      <c r="B56" s="620"/>
      <c r="C56" s="623"/>
      <c r="D56" s="623"/>
      <c r="E56" s="626"/>
      <c r="F56" s="623"/>
      <c r="G56" s="564"/>
      <c r="H56" s="167"/>
      <c r="I56" s="561">
        <f>SUM(K56+M56+O56)</f>
        <v>846000</v>
      </c>
      <c r="J56" s="66" t="str">
        <f>"(15)"</f>
        <v>(15)</v>
      </c>
      <c r="K56" s="67">
        <f>SUM(K53*1.2)</f>
        <v>480000</v>
      </c>
      <c r="L56" s="66" t="str">
        <f>"(15)"</f>
        <v>(15)</v>
      </c>
      <c r="M56" s="67">
        <f>SUM(M53*1.22)</f>
        <v>366000</v>
      </c>
      <c r="N56" s="66" t="str">
        <f>"(15)"</f>
        <v>(15)</v>
      </c>
      <c r="O56" s="67">
        <f>SUM(O53*1.22)</f>
        <v>0</v>
      </c>
      <c r="P56" s="68" t="str">
        <f>"(15)"</f>
        <v>(15)</v>
      </c>
    </row>
    <row r="57" spans="2:16" ht="17.25" x14ac:dyDescent="0.25">
      <c r="B57" s="618" t="str">
        <f>'kuni 2025 detsember tegevuskava'!A39&amp;"/"&amp;'kuni 2025 detsember tegevuskava'!C39</f>
        <v>KLIM/KeMIT</v>
      </c>
      <c r="C57" s="621" t="str">
        <f>'kuni 2025 detsember tegevuskava'!I39</f>
        <v>Keskkonnaseisundi info avaandmete võimekust tuleb järk-järgult arendada, kuna need on alusandmestikuks rohetehnoloogia digilahenduste ja andmepõhiste rakenduste loomisel.</v>
      </c>
      <c r="D57" s="621" t="str">
        <f>'kuni 2025 detsember tegevuskava'!J39</f>
        <v>Rohepöörde alusandmestiku iduettevõtluse toetuseks ette valmistamine</v>
      </c>
      <c r="E57" s="624" t="str">
        <f>'kuni 2025 detsember tegevuskava'!K39</f>
        <v>Metsanduse andmed on läbi andmelao ja analüütika kõigile huvitatud osapooltele kättesaadavad.
Keskkonnaandmed on 2023 astaks planeeritud mahus kättesaadavad (jätkub 2024).
Mõlemate andmestike osas täiendatakse avalikkusega jagamiseks Keskkonnaportaali funktsionaalsusi.</v>
      </c>
      <c r="F57" s="621" t="str">
        <f>'kuni 2025 detsember tegevuskava'!Q39&amp;"/"</f>
        <v>RRF/</v>
      </c>
      <c r="G57" s="563" cm="1">
        <f t="array" ref="G57">_xlfn.IFS('kuni 2025 detsember tegevuskava'!G39='kuni 2025 detsember tegevuskava'!$G$97,1,'kuni 2025 detsember tegevuskava'!G39='kuni 2025 detsember tegevuskava'!$G$98,2,'kuni 2025 detsember tegevuskava'!G39='kuni 2025 detsember tegevuskava'!$G$99,3,'kuni 2025 detsember tegevuskava'!G39='kuni 2025 detsember tegevuskava'!$G$100,4)</f>
        <v>1</v>
      </c>
      <c r="H57" s="168" cm="1">
        <f t="array" ref="H57">_xlfn.IFS(OR('kuni 2025 detsember tegevuskava'!Q39='kuni 2025 detsember tegevuskava'!$Q$97,'kuni 2025 detsember tegevuskava'!Q39='kuni 2025 detsember tegevuskava'!$Q$99,'kuni 2025 detsember tegevuskava'!Q39='kuni 2025 detsember tegevuskava'!$Q$100,'kuni 2025 detsember tegevuskava'!Q39='kuni 2025 detsember tegevuskava'!$Q$101),1,'kuni 2025 detsember tegevuskava'!Q39='kuni 2025 detsember tegevuskava'!$Q$102,2,'kuni 2025 detsember tegevuskava'!Q39='kuni 2025 detsember tegevuskava'!$Q$103,2,'kuni 2025 detsember tegevuskava'!Q39='kuni 2025 detsember tegevuskava'!$Q$98,3)</f>
        <v>1</v>
      </c>
      <c r="I57" s="121">
        <f>SUM(I58:I60)</f>
        <v>1332596.21</v>
      </c>
      <c r="J57" s="122"/>
      <c r="K57" s="77">
        <f>SUM(K58:K60)</f>
        <v>242819.21000000002</v>
      </c>
      <c r="L57" s="157"/>
      <c r="M57" s="77">
        <f>SUM(M58:M60)</f>
        <v>760000</v>
      </c>
      <c r="N57" s="80"/>
      <c r="O57" s="77">
        <f>SUM(O58:O60)</f>
        <v>329777</v>
      </c>
      <c r="P57" s="81"/>
    </row>
    <row r="58" spans="2:16" ht="17.25" x14ac:dyDescent="0.25">
      <c r="B58" s="619"/>
      <c r="C58" s="622"/>
      <c r="D58" s="622"/>
      <c r="E58" s="625"/>
      <c r="F58" s="622"/>
      <c r="G58" s="562"/>
      <c r="H58" s="559"/>
      <c r="I58" s="96">
        <f>SUM(K58+M58+O58)</f>
        <v>896660</v>
      </c>
      <c r="J58" s="557" t="str">
        <f>"(15)"</f>
        <v>(15)</v>
      </c>
      <c r="K58" s="82">
        <f>'kuni 2025 detsember tegevuskava'!Y39</f>
        <v>154660</v>
      </c>
      <c r="L58" s="557" t="str">
        <f>"(15)"</f>
        <v>(15)</v>
      </c>
      <c r="M58" s="82">
        <f>'kuni 2025 detsember tegevuskava'!AB39</f>
        <v>500000</v>
      </c>
      <c r="N58" s="557" t="str">
        <f>"(15)"</f>
        <v>(15)</v>
      </c>
      <c r="O58" s="82">
        <f>'kuni 2025 detsember tegevuskava'!AE39</f>
        <v>242000</v>
      </c>
      <c r="P58" s="83" t="str">
        <f>"(15)"</f>
        <v>(15)</v>
      </c>
    </row>
    <row r="59" spans="2:16" ht="17.25" x14ac:dyDescent="0.25">
      <c r="B59" s="619"/>
      <c r="C59" s="622"/>
      <c r="D59" s="622"/>
      <c r="E59" s="625"/>
      <c r="F59" s="622"/>
      <c r="G59" s="562"/>
      <c r="H59" s="559"/>
      <c r="I59" s="96">
        <f>SUM(K59+M59+O59)</f>
        <v>248159.21000000002</v>
      </c>
      <c r="J59" s="557" t="str">
        <f>"(50)"</f>
        <v>(50)</v>
      </c>
      <c r="K59" s="82">
        <f>'kuni 2025 detsember tegevuskava'!Z39</f>
        <v>88159.21</v>
      </c>
      <c r="L59" s="557" t="str">
        <f>"(50)"</f>
        <v>(50)</v>
      </c>
      <c r="M59" s="82">
        <f>'kuni 2025 detsember tegevuskava'!AC39</f>
        <v>120000</v>
      </c>
      <c r="N59" s="557" t="str">
        <f>"(50)"</f>
        <v>(50)</v>
      </c>
      <c r="O59" s="82">
        <f>'kuni 2025 detsember tegevuskava'!AF39</f>
        <v>40000</v>
      </c>
      <c r="P59" s="83" t="str">
        <f>"(50)"</f>
        <v>(50)</v>
      </c>
    </row>
    <row r="60" spans="2:16" ht="17.25" x14ac:dyDescent="0.25">
      <c r="B60" s="619"/>
      <c r="C60" s="622"/>
      <c r="D60" s="622"/>
      <c r="E60" s="625"/>
      <c r="F60" s="622"/>
      <c r="G60" s="562"/>
      <c r="H60" s="559"/>
      <c r="I60" s="96">
        <f>SUM(K60+M60+O60)</f>
        <v>187777</v>
      </c>
      <c r="J60" s="84" t="str">
        <f>"(55)"</f>
        <v>(55)</v>
      </c>
      <c r="K60" s="85">
        <f>'kuni 2025 detsember tegevuskava'!AA39</f>
        <v>0</v>
      </c>
      <c r="L60" s="84" t="str">
        <f>"(55)"</f>
        <v>(55)</v>
      </c>
      <c r="M60" s="85">
        <f>'kuni 2025 detsember tegevuskava'!AD39</f>
        <v>140000</v>
      </c>
      <c r="N60" s="84" t="str">
        <f>"(55)"</f>
        <v>(55)</v>
      </c>
      <c r="O60" s="85">
        <f>'kuni 2025 detsember tegevuskava'!AG39</f>
        <v>47777</v>
      </c>
      <c r="P60" s="86" t="str">
        <f>"(55)"</f>
        <v>(55)</v>
      </c>
    </row>
    <row r="61" spans="2:16" ht="17.25" x14ac:dyDescent="0.25">
      <c r="B61" s="619"/>
      <c r="C61" s="622"/>
      <c r="D61" s="622"/>
      <c r="E61" s="625"/>
      <c r="F61" s="622"/>
      <c r="G61" s="562"/>
      <c r="H61" s="559"/>
      <c r="I61" s="161" t="s">
        <v>338</v>
      </c>
      <c r="J61" s="8"/>
      <c r="K61" s="8"/>
      <c r="L61" s="8"/>
      <c r="M61" s="8"/>
      <c r="N61" s="8"/>
      <c r="O61" s="8"/>
      <c r="P61" s="147"/>
    </row>
    <row r="62" spans="2:16" ht="17.25" x14ac:dyDescent="0.25">
      <c r="B62" s="619"/>
      <c r="C62" s="622"/>
      <c r="D62" s="622"/>
      <c r="E62" s="625"/>
      <c r="F62" s="622"/>
      <c r="G62" s="562"/>
      <c r="H62" s="559"/>
      <c r="I62" s="155">
        <f>SUM(I63:I65)</f>
        <v>1568079.15</v>
      </c>
      <c r="J62" s="156"/>
      <c r="K62" s="87">
        <f>SUM(K63:K65)</f>
        <v>273751.21000000002</v>
      </c>
      <c r="L62" s="158"/>
      <c r="M62" s="87">
        <f>SUM(M63:M65)</f>
        <v>900800</v>
      </c>
      <c r="N62" s="101"/>
      <c r="O62" s="155">
        <f>SUM(O63:O65)</f>
        <v>393527.94</v>
      </c>
      <c r="P62" s="123"/>
    </row>
    <row r="63" spans="2:16" ht="17.25" x14ac:dyDescent="0.25">
      <c r="B63" s="619"/>
      <c r="C63" s="622"/>
      <c r="D63" s="622"/>
      <c r="E63" s="625"/>
      <c r="F63" s="622"/>
      <c r="G63" s="562"/>
      <c r="H63" s="559"/>
      <c r="I63" s="96">
        <f>SUM(K63+M63+O63)</f>
        <v>1090832</v>
      </c>
      <c r="J63" s="557" t="str">
        <f>"(15)"</f>
        <v>(15)</v>
      </c>
      <c r="K63" s="82">
        <f>SUM(K58*1.2)</f>
        <v>185592</v>
      </c>
      <c r="L63" s="557" t="str">
        <f>"(15)"</f>
        <v>(15)</v>
      </c>
      <c r="M63" s="82">
        <f>SUM(M58*1.22)</f>
        <v>610000</v>
      </c>
      <c r="N63" s="557" t="str">
        <f>"(15)"</f>
        <v>(15)</v>
      </c>
      <c r="O63" s="82">
        <f>SUM(O58*1.22)</f>
        <v>295240</v>
      </c>
      <c r="P63" s="83" t="str">
        <f>"(15)"</f>
        <v>(15)</v>
      </c>
    </row>
    <row r="64" spans="2:16" ht="17.25" x14ac:dyDescent="0.25">
      <c r="B64" s="619"/>
      <c r="C64" s="622"/>
      <c r="D64" s="622"/>
      <c r="E64" s="625"/>
      <c r="F64" s="622"/>
      <c r="G64" s="562"/>
      <c r="H64" s="559"/>
      <c r="I64" s="96">
        <f>SUM(K64+M64+O64)</f>
        <v>248159.21000000002</v>
      </c>
      <c r="J64" s="557" t="str">
        <f>"(50)"</f>
        <v>(50)</v>
      </c>
      <c r="K64" s="82">
        <f>K59</f>
        <v>88159.21</v>
      </c>
      <c r="L64" s="557" t="str">
        <f>"(50)"</f>
        <v>(50)</v>
      </c>
      <c r="M64" s="82">
        <f>M59</f>
        <v>120000</v>
      </c>
      <c r="N64" s="557" t="str">
        <f>"(50)"</f>
        <v>(50)</v>
      </c>
      <c r="O64" s="82">
        <f>O59</f>
        <v>40000</v>
      </c>
      <c r="P64" s="83" t="str">
        <f>"(50)"</f>
        <v>(50)</v>
      </c>
    </row>
    <row r="65" spans="2:16" ht="18" thickBot="1" x14ac:dyDescent="0.3">
      <c r="B65" s="620"/>
      <c r="C65" s="623"/>
      <c r="D65" s="623"/>
      <c r="E65" s="626"/>
      <c r="F65" s="623"/>
      <c r="G65" s="564"/>
      <c r="H65" s="167"/>
      <c r="I65" s="119">
        <f>SUM(K65+M65+O65)</f>
        <v>229087.94</v>
      </c>
      <c r="J65" s="90" t="str">
        <f>"(55)"</f>
        <v>(55)</v>
      </c>
      <c r="K65" s="91">
        <f>SUM(K60*1.2)</f>
        <v>0</v>
      </c>
      <c r="L65" s="90" t="str">
        <f>"(55)"</f>
        <v>(55)</v>
      </c>
      <c r="M65" s="91">
        <f>SUM(M60*1.22)</f>
        <v>170800</v>
      </c>
      <c r="N65" s="90" t="str">
        <f>"(55)"</f>
        <v>(55)</v>
      </c>
      <c r="O65" s="91">
        <f>SUM(O60*1.22)</f>
        <v>58287.94</v>
      </c>
      <c r="P65" s="92" t="str">
        <f>"(55)"</f>
        <v>(55)</v>
      </c>
    </row>
    <row r="66" spans="2:16" ht="17.25" x14ac:dyDescent="0.25">
      <c r="B66" s="618" t="str">
        <f>'kuni 2025 detsember tegevuskava'!A40&amp;"/"&amp;'kuni 2025 detsember tegevuskava'!C40</f>
        <v>KLIM/KeMIT</v>
      </c>
      <c r="C66" s="621" t="str">
        <f>'kuni 2025 detsember tegevuskava'!I40</f>
        <v>EELISe andmestike avaldamise osas puudub ühtsus ja kasutajamugavus - andmed on osaliselt avalikustatud Keskkonnaportaalis, avaandmete portaalis.</v>
      </c>
      <c r="D66" s="621" t="str">
        <f>'kuni 2025 detsember tegevuskava'!J40</f>
        <v>EELIS-e avaandmed (avaandmete SO reserv)</v>
      </c>
      <c r="E66" s="621" t="str">
        <f>'kuni 2025 detsember tegevuskava'!K40</f>
        <v>2023: Andmelaost keskkonnaandmete API-de loomine, et andmeid automatiseeritult  ja masinloetavalt avalikustada avaandmete portaalis direktiivi nõuetele vastavalt.</v>
      </c>
      <c r="F66" s="621" t="str">
        <f>'kuni 2025 detsember tegevuskava'!Q40&amp;"/"</f>
        <v>Muu rahastus/</v>
      </c>
      <c r="G66" s="563" cm="1">
        <f t="array" ref="G66">_xlfn.IFS('kuni 2025 detsember tegevuskava'!G40='kuni 2025 detsember tegevuskava'!$G$97,1,'kuni 2025 detsember tegevuskava'!G40='kuni 2025 detsember tegevuskava'!$G$98,2,'kuni 2025 detsember tegevuskava'!G40='kuni 2025 detsember tegevuskava'!$G$99,3,'kuni 2025 detsember tegevuskava'!G40='kuni 2025 detsember tegevuskava'!$G$100,4)</f>
        <v>1</v>
      </c>
      <c r="H66" s="168" cm="1">
        <f t="array" ref="H66">_xlfn.IFS(OR('kuni 2025 detsember tegevuskava'!Q40='kuni 2025 detsember tegevuskava'!$Q$97,'kuni 2025 detsember tegevuskava'!Q40='kuni 2025 detsember tegevuskava'!$Q$99,'kuni 2025 detsember tegevuskava'!Q40='kuni 2025 detsember tegevuskava'!$Q$100,'kuni 2025 detsember tegevuskava'!Q40='kuni 2025 detsember tegevuskava'!$Q$101),1,'kuni 2025 detsember tegevuskava'!Q40='kuni 2025 detsember tegevuskava'!$Q$102,2,'kuni 2025 detsember tegevuskava'!Q40='kuni 2025 detsember tegevuskava'!$Q$103,2,'kuni 2025 detsember tegevuskava'!Q40='kuni 2025 detsember tegevuskava'!$Q$98,3)</f>
        <v>3</v>
      </c>
      <c r="I66" s="121">
        <f>SUM(I67:I68)</f>
        <v>310000</v>
      </c>
      <c r="J66" s="78"/>
      <c r="K66" s="121">
        <f>SUM(K67:K68)</f>
        <v>310000</v>
      </c>
      <c r="L66" s="79"/>
      <c r="M66" s="121">
        <f>SUM(M67:M68)</f>
        <v>0</v>
      </c>
      <c r="N66" s="80"/>
      <c r="O66" s="77">
        <f>SUM(O67:O68)</f>
        <v>0</v>
      </c>
      <c r="P66" s="81"/>
    </row>
    <row r="67" spans="2:16" ht="17.25" x14ac:dyDescent="0.25">
      <c r="B67" s="619"/>
      <c r="C67" s="622"/>
      <c r="D67" s="622"/>
      <c r="E67" s="622"/>
      <c r="F67" s="622"/>
      <c r="G67" s="562"/>
      <c r="H67" s="559"/>
      <c r="I67" s="96">
        <f>SUM(K67+M67+O67)</f>
        <v>250000</v>
      </c>
      <c r="J67" s="557" t="str">
        <f>"(15)"</f>
        <v>(15)</v>
      </c>
      <c r="K67" s="82">
        <f>'kuni 2025 detsember tegevuskava'!Y40</f>
        <v>250000</v>
      </c>
      <c r="L67" s="557" t="str">
        <f>"(15)"</f>
        <v>(15)</v>
      </c>
      <c r="M67" s="82">
        <f>'kuni 2025 detsember tegevuskava'!AB40</f>
        <v>0</v>
      </c>
      <c r="N67" s="557" t="str">
        <f>"(15)"</f>
        <v>(15)</v>
      </c>
      <c r="O67" s="82">
        <f>'kuni 2025 detsember tegevuskava'!AE40</f>
        <v>0</v>
      </c>
      <c r="P67" s="83" t="str">
        <f>"(15)"</f>
        <v>(15)</v>
      </c>
    </row>
    <row r="68" spans="2:16" ht="17.25" x14ac:dyDescent="0.25">
      <c r="B68" s="619"/>
      <c r="C68" s="622"/>
      <c r="D68" s="622"/>
      <c r="E68" s="622"/>
      <c r="F68" s="622"/>
      <c r="G68" s="562"/>
      <c r="H68" s="559"/>
      <c r="I68" s="96">
        <f>SUM(K68+M68+O68)</f>
        <v>60000</v>
      </c>
      <c r="J68" s="557" t="str">
        <f>"(50)"</f>
        <v>(50)</v>
      </c>
      <c r="K68" s="82">
        <f>'kuni 2025 detsember tegevuskava'!Z40</f>
        <v>60000</v>
      </c>
      <c r="L68" s="557" t="str">
        <f>"(50)"</f>
        <v>(50)</v>
      </c>
      <c r="M68" s="82">
        <f>'kuni 2025 detsember tegevuskava'!AC40</f>
        <v>0</v>
      </c>
      <c r="N68" s="557" t="str">
        <f>"(50)"</f>
        <v>(50)</v>
      </c>
      <c r="O68" s="82">
        <f>'kuni 2025 detsember tegevuskava'!AF40</f>
        <v>0</v>
      </c>
      <c r="P68" s="83" t="str">
        <f>"(50)"</f>
        <v>(50)</v>
      </c>
    </row>
    <row r="69" spans="2:16" ht="17.25" x14ac:dyDescent="0.25">
      <c r="B69" s="619"/>
      <c r="C69" s="622"/>
      <c r="D69" s="622"/>
      <c r="E69" s="622"/>
      <c r="F69" s="622"/>
      <c r="G69" s="562"/>
      <c r="H69" s="559"/>
      <c r="I69" s="162" t="s">
        <v>338</v>
      </c>
      <c r="J69" s="169"/>
      <c r="K69" s="169"/>
      <c r="L69" s="169"/>
      <c r="M69" s="169"/>
      <c r="N69" s="169"/>
      <c r="O69" s="169"/>
      <c r="P69" s="170"/>
    </row>
    <row r="70" spans="2:16" ht="17.25" x14ac:dyDescent="0.25">
      <c r="B70" s="619"/>
      <c r="C70" s="622"/>
      <c r="D70" s="622"/>
      <c r="E70" s="622"/>
      <c r="F70" s="622"/>
      <c r="G70" s="562"/>
      <c r="H70" s="559"/>
      <c r="I70" s="160">
        <f>SUM(I71:I72)</f>
        <v>360000</v>
      </c>
      <c r="J70" s="97"/>
      <c r="K70" s="554">
        <f>SUM(K71:K72)</f>
        <v>360000</v>
      </c>
      <c r="L70" s="555"/>
      <c r="M70" s="160">
        <f>SUM(M71:M72)</f>
        <v>0</v>
      </c>
      <c r="O70" s="160">
        <f>SUM(O71:O72)</f>
        <v>0</v>
      </c>
      <c r="P70" s="65"/>
    </row>
    <row r="71" spans="2:16" ht="17.25" x14ac:dyDescent="0.25">
      <c r="B71" s="619"/>
      <c r="C71" s="622"/>
      <c r="D71" s="622"/>
      <c r="E71" s="622"/>
      <c r="F71" s="622"/>
      <c r="G71" s="562"/>
      <c r="H71" s="559"/>
      <c r="I71" s="96">
        <f>SUM(K71+M71+O71)</f>
        <v>300000</v>
      </c>
      <c r="J71" s="557" t="str">
        <f>"(15)"</f>
        <v>(15)</v>
      </c>
      <c r="K71" s="82">
        <f>SUM(K67*1.2)</f>
        <v>300000</v>
      </c>
      <c r="L71" s="557" t="str">
        <f>"(15)"</f>
        <v>(15)</v>
      </c>
      <c r="M71" s="82">
        <f>SUM(M67*1.22)</f>
        <v>0</v>
      </c>
      <c r="N71" s="557" t="str">
        <f>"(15)"</f>
        <v>(15)</v>
      </c>
      <c r="O71" s="82">
        <f>SUM(O67*1.22)</f>
        <v>0</v>
      </c>
      <c r="P71" s="83" t="str">
        <f>"(15)"</f>
        <v>(15)</v>
      </c>
    </row>
    <row r="72" spans="2:16" ht="18" thickBot="1" x14ac:dyDescent="0.3">
      <c r="B72" s="620"/>
      <c r="C72" s="623"/>
      <c r="D72" s="623"/>
      <c r="E72" s="623"/>
      <c r="F72" s="623"/>
      <c r="G72" s="564"/>
      <c r="H72" s="167"/>
      <c r="I72" s="119">
        <f>SUM(K72+M72+O72)</f>
        <v>60000</v>
      </c>
      <c r="J72" s="90" t="str">
        <f>"(50)"</f>
        <v>(50)</v>
      </c>
      <c r="K72" s="91">
        <f>K68</f>
        <v>60000</v>
      </c>
      <c r="L72" s="90" t="str">
        <f>"(50)"</f>
        <v>(50)</v>
      </c>
      <c r="M72" s="91">
        <f>M68</f>
        <v>0</v>
      </c>
      <c r="N72" s="90" t="str">
        <f>"(50)"</f>
        <v>(50)</v>
      </c>
      <c r="O72" s="91">
        <f>O68</f>
        <v>0</v>
      </c>
      <c r="P72" s="92" t="str">
        <f>"(50)"</f>
        <v>(50)</v>
      </c>
    </row>
    <row r="73" spans="2:16" ht="17.25" x14ac:dyDescent="0.25">
      <c r="B73" s="618" t="str">
        <f>'kuni 2025 detsember tegevuskava'!A41&amp;"/"&amp;'kuni 2025 detsember tegevuskava'!C41</f>
        <v>KLIM/KliM</v>
      </c>
      <c r="C73" s="621" t="str">
        <f>'kuni 2025 detsember tegevuskava'!I41</f>
        <v>EELISe kasutajasõbralikkuse tõstmiseks on vaja mitmed täiendavad teenused välja arendada</v>
      </c>
      <c r="D73" s="621" t="str">
        <f>'kuni 2025 detsember tegevuskava'!J41</f>
        <v xml:space="preserve">EELISe kaitsekorralduskavade arendus (LIFE IP ForEst&amp;FarmLand) </v>
      </c>
      <c r="E73" s="621" t="str">
        <f>'kuni 2025 detsember tegevuskava'!K41</f>
        <v>2025-2027: looduskaitsetegevusi saab kavandada ja läbi viia ning tegevuskohti avalikkusele kuvada</v>
      </c>
      <c r="F73" s="621" t="str">
        <f>'kuni 2025 detsember tegevuskava'!Q41&amp;"/"</f>
        <v>Muu rahastus/</v>
      </c>
      <c r="G73" s="563" cm="1">
        <f t="array" ref="G73">_xlfn.IFS('kuni 2025 detsember tegevuskava'!G41='kuni 2025 detsember tegevuskava'!$G$97,1,'kuni 2025 detsember tegevuskava'!G41='kuni 2025 detsember tegevuskava'!$G$98,2,'kuni 2025 detsember tegevuskava'!G41='kuni 2025 detsember tegevuskava'!$G$99,3,'kuni 2025 detsember tegevuskava'!G41='kuni 2025 detsember tegevuskava'!$G$100,4)</f>
        <v>1</v>
      </c>
      <c r="H73" s="168" cm="1">
        <f t="array" ref="H73">_xlfn.IFS(OR('kuni 2025 detsember tegevuskava'!Q41='kuni 2025 detsember tegevuskava'!$Q$97,'kuni 2025 detsember tegevuskava'!Q41='kuni 2025 detsember tegevuskava'!$Q$99,'kuni 2025 detsember tegevuskava'!Q41='kuni 2025 detsember tegevuskava'!$Q$100,'kuni 2025 detsember tegevuskava'!Q41='kuni 2025 detsember tegevuskava'!$Q$101),1,'kuni 2025 detsember tegevuskava'!Q41='kuni 2025 detsember tegevuskava'!$Q$102,2,'kuni 2025 detsember tegevuskava'!Q41='kuni 2025 detsember tegevuskava'!$Q$103,2,'kuni 2025 detsember tegevuskava'!Q41='kuni 2025 detsember tegevuskava'!$Q$98,3)</f>
        <v>3</v>
      </c>
      <c r="I73" s="121">
        <f>SUM(I74:I74)</f>
        <v>500000</v>
      </c>
      <c r="J73" s="78"/>
      <c r="K73" s="121">
        <f>SUM(K74:K74)</f>
        <v>0</v>
      </c>
      <c r="L73" s="79"/>
      <c r="M73" s="121">
        <f>SUM(M74:M74)</f>
        <v>0</v>
      </c>
      <c r="N73" s="80"/>
      <c r="O73" s="77">
        <f>SUM(O74:O74)</f>
        <v>500000</v>
      </c>
      <c r="P73" s="81"/>
    </row>
    <row r="74" spans="2:16" ht="17.25" x14ac:dyDescent="0.25">
      <c r="B74" s="619"/>
      <c r="C74" s="622"/>
      <c r="D74" s="622"/>
      <c r="E74" s="622"/>
      <c r="F74" s="622"/>
      <c r="G74" s="562"/>
      <c r="H74" s="559"/>
      <c r="I74" s="96">
        <f>SUM(K74+M74+O74)</f>
        <v>500000</v>
      </c>
      <c r="J74" s="557" t="str">
        <f>"(15)"</f>
        <v>(15)</v>
      </c>
      <c r="K74" s="82">
        <f>'kuni 2025 detsember tegevuskava'!Y41</f>
        <v>0</v>
      </c>
      <c r="L74" s="557" t="str">
        <f>"(15)"</f>
        <v>(15)</v>
      </c>
      <c r="M74" s="82">
        <f>'kuni 2025 detsember tegevuskava'!AB41</f>
        <v>0</v>
      </c>
      <c r="N74" s="557" t="str">
        <f>"(15)"</f>
        <v>(15)</v>
      </c>
      <c r="O74" s="82">
        <f>'kuni 2025 detsember tegevuskava'!AE41</f>
        <v>500000</v>
      </c>
      <c r="P74" s="83" t="str">
        <f>"(15)"</f>
        <v>(15)</v>
      </c>
    </row>
    <row r="75" spans="2:16" ht="17.25" x14ac:dyDescent="0.25">
      <c r="B75" s="619"/>
      <c r="C75" s="622"/>
      <c r="D75" s="622"/>
      <c r="E75" s="622"/>
      <c r="F75" s="622"/>
      <c r="G75" s="562"/>
      <c r="H75" s="559"/>
      <c r="I75" s="162" t="s">
        <v>338</v>
      </c>
      <c r="J75" s="169"/>
      <c r="K75" s="169"/>
      <c r="L75" s="169"/>
      <c r="M75" s="169"/>
      <c r="N75" s="169"/>
      <c r="O75" s="169"/>
      <c r="P75" s="170"/>
    </row>
    <row r="76" spans="2:16" ht="17.25" x14ac:dyDescent="0.25">
      <c r="B76" s="619"/>
      <c r="C76" s="622"/>
      <c r="D76" s="622"/>
      <c r="E76" s="622"/>
      <c r="F76" s="622"/>
      <c r="G76" s="562"/>
      <c r="H76" s="559"/>
      <c r="I76" s="160">
        <f>SUM(I77:I77)</f>
        <v>610000</v>
      </c>
      <c r="J76" s="557"/>
      <c r="K76" s="160">
        <f>SUM(K77:K77)</f>
        <v>0</v>
      </c>
      <c r="L76" s="558"/>
      <c r="M76" s="554">
        <f>SUM(M77:M77)</f>
        <v>0</v>
      </c>
      <c r="O76" s="160">
        <f>SUM(O77:O77)</f>
        <v>610000</v>
      </c>
      <c r="P76" s="65"/>
    </row>
    <row r="77" spans="2:16" ht="18" thickBot="1" x14ac:dyDescent="0.3">
      <c r="B77" s="620"/>
      <c r="C77" s="623"/>
      <c r="D77" s="623"/>
      <c r="E77" s="623"/>
      <c r="F77" s="623"/>
      <c r="G77" s="564"/>
      <c r="H77" s="167"/>
      <c r="I77" s="119">
        <f>SUM(K77+M77+O77)</f>
        <v>610000</v>
      </c>
      <c r="J77" s="90" t="str">
        <f>"(15)"</f>
        <v>(15)</v>
      </c>
      <c r="K77" s="119">
        <f>SUM(K74*1.2)</f>
        <v>0</v>
      </c>
      <c r="L77" s="120" t="str">
        <f>"(15)"</f>
        <v>(15)</v>
      </c>
      <c r="M77" s="89">
        <f>SUM(M74*1.22)</f>
        <v>0</v>
      </c>
      <c r="N77" s="90" t="str">
        <f>"(15)"</f>
        <v>(15)</v>
      </c>
      <c r="O77" s="91">
        <f>SUM(O74*1.22)</f>
        <v>610000</v>
      </c>
      <c r="P77" s="92" t="str">
        <f>"(15)"</f>
        <v>(15)</v>
      </c>
    </row>
    <row r="78" spans="2:16" ht="17.25" x14ac:dyDescent="0.25">
      <c r="B78" s="618" t="str">
        <f>'kuni 2025 detsember tegevuskava'!A42&amp;"/"&amp;'kuni 2025 detsember tegevuskava'!C42</f>
        <v>KLIM/KeMIT</v>
      </c>
      <c r="C78" s="621" t="str">
        <f>'kuni 2025 detsember tegevuskava'!I42</f>
        <v>EELISe olemasolev lahendus on tehniliselt aegunud ja 2020. aastal alustati uue EELISe arendamisega</v>
      </c>
      <c r="D78" s="621" t="str">
        <f>'kuni 2025 detsember tegevuskava'!J42</f>
        <v>EELISe funktsionaalsuste arendus</v>
      </c>
      <c r="E78" s="621" t="str">
        <f>'kuni 2025 detsember tegevuskava'!K42</f>
        <v>2023-2024: Valminud on liikide, liigi vaatluste, liigi leiukohtade, kaitstavate alade (osaliselt) ja inventeeritavate elupaikade haldus (osaliselt) ning peamised funktsionaalsused</v>
      </c>
      <c r="F78" s="621" t="str">
        <f>'kuni 2025 detsember tegevuskava'!Q42&amp;"/"</f>
        <v>Baaseelarve/</v>
      </c>
      <c r="G78" s="563" cm="1">
        <f t="array" ref="G78">_xlfn.IFS('kuni 2025 detsember tegevuskava'!G42='kuni 2025 detsember tegevuskava'!$G$97,1,'kuni 2025 detsember tegevuskava'!G42='kuni 2025 detsember tegevuskava'!$G$98,2,'kuni 2025 detsember tegevuskava'!G42='kuni 2025 detsember tegevuskava'!$G$99,3,'kuni 2025 detsember tegevuskava'!G42='kuni 2025 detsember tegevuskava'!$G$100,4)</f>
        <v>1</v>
      </c>
      <c r="H78" s="168" cm="1">
        <f t="array" ref="H78">_xlfn.IFS(OR('kuni 2025 detsember tegevuskava'!Q42='kuni 2025 detsember tegevuskava'!$Q$97,'kuni 2025 detsember tegevuskava'!Q42='kuni 2025 detsember tegevuskava'!$Q$99,'kuni 2025 detsember tegevuskava'!Q42='kuni 2025 detsember tegevuskava'!$Q$100,'kuni 2025 detsember tegevuskava'!Q42='kuni 2025 detsember tegevuskava'!$Q$101),1,'kuni 2025 detsember tegevuskava'!Q42='kuni 2025 detsember tegevuskava'!$Q$102,2,'kuni 2025 detsember tegevuskava'!Q42='kuni 2025 detsember tegevuskava'!$Q$103,2,'kuni 2025 detsember tegevuskava'!Q42='kuni 2025 detsember tegevuskava'!$Q$98,3)</f>
        <v>1</v>
      </c>
      <c r="I78" s="121">
        <f>SUM(I79:I79)</f>
        <v>1032000</v>
      </c>
      <c r="J78" s="122"/>
      <c r="K78" s="77">
        <f>SUM(K79:K79)</f>
        <v>632000</v>
      </c>
      <c r="L78" s="79"/>
      <c r="M78" s="121">
        <f>SUM(M79:M79)</f>
        <v>400000</v>
      </c>
      <c r="N78" s="122"/>
      <c r="O78" s="77">
        <f>SUM(O79:O79)</f>
        <v>0</v>
      </c>
      <c r="P78" s="81"/>
    </row>
    <row r="79" spans="2:16" ht="17.25" x14ac:dyDescent="0.25">
      <c r="B79" s="619"/>
      <c r="C79" s="622"/>
      <c r="D79" s="622"/>
      <c r="E79" s="622"/>
      <c r="F79" s="622"/>
      <c r="G79" s="562"/>
      <c r="H79" s="559"/>
      <c r="I79" s="96">
        <f>SUM(K79+M79+O79)</f>
        <v>1032000</v>
      </c>
      <c r="J79" s="97" t="str">
        <f>"(15)"</f>
        <v>(15)</v>
      </c>
      <c r="K79" s="560">
        <f>'kuni 2025 detsember tegevuskava'!Y42</f>
        <v>632000</v>
      </c>
      <c r="L79" s="557" t="str">
        <f>"(15)"</f>
        <v>(15)</v>
      </c>
      <c r="M79" s="96">
        <f>'kuni 2025 detsember tegevuskava'!AB42</f>
        <v>400000</v>
      </c>
      <c r="N79" s="97" t="str">
        <f>"(15)"</f>
        <v>(15)</v>
      </c>
      <c r="O79" s="560">
        <f>'kuni 2025 detsember tegevuskava'!AE42</f>
        <v>0</v>
      </c>
      <c r="P79" s="83" t="str">
        <f>"(15)"</f>
        <v>(15)</v>
      </c>
    </row>
    <row r="80" spans="2:16" ht="17.25" x14ac:dyDescent="0.25">
      <c r="B80" s="619"/>
      <c r="C80" s="622"/>
      <c r="D80" s="622"/>
      <c r="E80" s="622"/>
      <c r="F80" s="622"/>
      <c r="G80" s="562"/>
      <c r="H80" s="559"/>
      <c r="I80" s="125" t="s">
        <v>338</v>
      </c>
      <c r="J80" s="169"/>
      <c r="K80" s="169"/>
      <c r="L80" s="169"/>
      <c r="M80" s="169"/>
      <c r="N80" s="169"/>
      <c r="O80" s="169"/>
      <c r="P80" s="170"/>
    </row>
    <row r="81" spans="2:16" ht="17.25" x14ac:dyDescent="0.25">
      <c r="B81" s="619"/>
      <c r="C81" s="622"/>
      <c r="D81" s="622"/>
      <c r="E81" s="622"/>
      <c r="F81" s="622"/>
      <c r="G81" s="562"/>
      <c r="H81" s="559"/>
      <c r="I81" s="160">
        <f>SUM(I82:I82)</f>
        <v>1246400</v>
      </c>
      <c r="J81" s="97"/>
      <c r="K81" s="554">
        <f>SUM(K82:K82)</f>
        <v>758400</v>
      </c>
      <c r="L81" s="555"/>
      <c r="M81" s="160">
        <f>SUM(M82:M82)</f>
        <v>488000</v>
      </c>
      <c r="O81" s="160">
        <f>SUM(O82:O82)</f>
        <v>0</v>
      </c>
      <c r="P81" s="65"/>
    </row>
    <row r="82" spans="2:16" ht="18" thickBot="1" x14ac:dyDescent="0.3">
      <c r="B82" s="620"/>
      <c r="C82" s="623"/>
      <c r="D82" s="623"/>
      <c r="E82" s="623"/>
      <c r="F82" s="623"/>
      <c r="G82" s="564"/>
      <c r="H82" s="167"/>
      <c r="I82" s="119">
        <f>SUM(K82+M82+O82)</f>
        <v>1246400</v>
      </c>
      <c r="J82" s="120" t="str">
        <f>"(15)"</f>
        <v>(15)</v>
      </c>
      <c r="K82" s="89">
        <f>SUM(K79*1.2)</f>
        <v>758400</v>
      </c>
      <c r="L82" s="90" t="str">
        <f>"(15)"</f>
        <v>(15)</v>
      </c>
      <c r="M82" s="119">
        <f>SUM(M79*1.22)</f>
        <v>488000</v>
      </c>
      <c r="N82" s="90" t="str">
        <f>"(15)"</f>
        <v>(15)</v>
      </c>
      <c r="O82" s="119">
        <f>SUM(O79*1.22)</f>
        <v>0</v>
      </c>
      <c r="P82" s="92" t="str">
        <f>"(15)"</f>
        <v>(15)</v>
      </c>
    </row>
    <row r="83" spans="2:16" ht="17.25" x14ac:dyDescent="0.25">
      <c r="B83" s="618" t="str">
        <f>'kuni 2025 detsember tegevuskava'!A43&amp;"/"&amp;'kuni 2025 detsember tegevuskava'!C43</f>
        <v>KLIM/KeMIT</v>
      </c>
      <c r="C83" s="621" t="str">
        <f>'kuni 2025 detsember tegevuskava'!I43</f>
        <v>Tuuleenergiast elektrienergia tootmise tasu (tuulikutasu) deklareerimiseks puudus keskkond</v>
      </c>
      <c r="D83" s="621" t="str">
        <f>'kuni 2025 detsember tegevuskava'!J43</f>
        <v>Tuulikutasude KOTKASE liidese arendus (RePower)</v>
      </c>
      <c r="E83" s="621" t="str">
        <f>'kuni 2025 detsember tegevuskava'!K43</f>
        <v>Alates 01.07.2023 on tuulikutasu võimalik deklareerida KOTKASes.</v>
      </c>
      <c r="F83" s="621" t="str">
        <f>'kuni 2025 detsember tegevuskava'!Q43&amp;"/"</f>
        <v>Baaseelarve/</v>
      </c>
      <c r="G83" s="563" cm="1">
        <f t="array" ref="G83">_xlfn.IFS('kuni 2025 detsember tegevuskava'!G43='kuni 2025 detsember tegevuskava'!$G$97,1,'kuni 2025 detsember tegevuskava'!G43='kuni 2025 detsember tegevuskava'!$G$98,2,'kuni 2025 detsember tegevuskava'!G43='kuni 2025 detsember tegevuskava'!$G$99,3,'kuni 2025 detsember tegevuskava'!G43='kuni 2025 detsember tegevuskava'!$G$100,4)</f>
        <v>1</v>
      </c>
      <c r="H83" s="168" cm="1">
        <f t="array" ref="H83">_xlfn.IFS(OR('kuni 2025 detsember tegevuskava'!Q43='kuni 2025 detsember tegevuskava'!$Q$97,'kuni 2025 detsember tegevuskava'!Q43='kuni 2025 detsember tegevuskava'!$Q$99,'kuni 2025 detsember tegevuskava'!Q43='kuni 2025 detsember tegevuskava'!$Q$100,'kuni 2025 detsember tegevuskava'!Q43='kuni 2025 detsember tegevuskava'!$Q$101),1,'kuni 2025 detsember tegevuskava'!Q43='kuni 2025 detsember tegevuskava'!$Q$102,2,'kuni 2025 detsember tegevuskava'!Q43='kuni 2025 detsember tegevuskava'!$Q$103,2,'kuni 2025 detsember tegevuskava'!Q43='kuni 2025 detsember tegevuskava'!$Q$98,3)</f>
        <v>1</v>
      </c>
      <c r="I83" s="121">
        <f>SUM(I84:I84)</f>
        <v>79950</v>
      </c>
      <c r="J83" s="122"/>
      <c r="K83" s="77">
        <f>SUM(K84:K84)</f>
        <v>79950</v>
      </c>
      <c r="L83" s="79"/>
      <c r="M83" s="121">
        <f>SUM(M84:M84)</f>
        <v>0</v>
      </c>
      <c r="N83" s="122"/>
      <c r="O83" s="77">
        <f>SUM(O84:O84)</f>
        <v>0</v>
      </c>
      <c r="P83" s="81"/>
    </row>
    <row r="84" spans="2:16" ht="17.25" x14ac:dyDescent="0.25">
      <c r="B84" s="619"/>
      <c r="C84" s="622"/>
      <c r="D84" s="622"/>
      <c r="E84" s="622"/>
      <c r="F84" s="622"/>
      <c r="G84" s="562"/>
      <c r="H84" s="559"/>
      <c r="I84" s="96">
        <f>SUM(K84+M84+O84)</f>
        <v>79950</v>
      </c>
      <c r="J84" s="97" t="str">
        <f>"(15)"</f>
        <v>(15)</v>
      </c>
      <c r="K84" s="96">
        <f>'kuni 2025 detsember tegevuskava'!Y43</f>
        <v>79950</v>
      </c>
      <c r="L84" s="557" t="str">
        <f>"(15)"</f>
        <v>(15)</v>
      </c>
      <c r="M84" s="96">
        <f>'kuni 2025 detsember tegevuskava'!AB43</f>
        <v>0</v>
      </c>
      <c r="N84" s="97" t="str">
        <f>"(15)"</f>
        <v>(15)</v>
      </c>
      <c r="O84" s="560">
        <f>'kuni 2025 detsember tegevuskava'!AE43</f>
        <v>0</v>
      </c>
      <c r="P84" s="83" t="str">
        <f>"(15)"</f>
        <v>(15)</v>
      </c>
    </row>
    <row r="85" spans="2:16" ht="17.25" x14ac:dyDescent="0.25">
      <c r="B85" s="619"/>
      <c r="C85" s="622"/>
      <c r="D85" s="622"/>
      <c r="E85" s="622"/>
      <c r="F85" s="622"/>
      <c r="G85" s="562"/>
      <c r="H85" s="559"/>
      <c r="I85" s="360" t="s">
        <v>338</v>
      </c>
      <c r="J85" s="361"/>
      <c r="K85" s="162"/>
      <c r="L85" s="169"/>
      <c r="M85" s="162"/>
      <c r="N85" s="362"/>
      <c r="O85" s="169"/>
      <c r="P85" s="170"/>
    </row>
    <row r="86" spans="2:16" ht="17.25" x14ac:dyDescent="0.25">
      <c r="B86" s="619"/>
      <c r="C86" s="622"/>
      <c r="D86" s="622"/>
      <c r="E86" s="622"/>
      <c r="F86" s="622"/>
      <c r="G86" s="562"/>
      <c r="H86" s="559"/>
      <c r="I86" s="160">
        <f>SUM(I87:I87)</f>
        <v>95940</v>
      </c>
      <c r="J86" s="97"/>
      <c r="K86" s="554">
        <f>SUM(K87:K87)</f>
        <v>95940</v>
      </c>
      <c r="L86" s="555"/>
      <c r="M86" s="160">
        <f>SUM(M87:M87)</f>
        <v>0</v>
      </c>
      <c r="N86" s="152"/>
      <c r="O86" s="160">
        <f>SUM(O87:O87)</f>
        <v>0</v>
      </c>
      <c r="P86" s="65"/>
    </row>
    <row r="87" spans="2:16" ht="18" thickBot="1" x14ac:dyDescent="0.3">
      <c r="B87" s="620"/>
      <c r="C87" s="623"/>
      <c r="D87" s="623"/>
      <c r="E87" s="623"/>
      <c r="F87" s="623"/>
      <c r="G87" s="564"/>
      <c r="H87" s="167"/>
      <c r="I87" s="119">
        <f>SUM(K87+M87+O87)</f>
        <v>95940</v>
      </c>
      <c r="J87" s="120" t="str">
        <f>"(15)"</f>
        <v>(15)</v>
      </c>
      <c r="K87" s="89">
        <f>SUM(K84*1.2)</f>
        <v>95940</v>
      </c>
      <c r="L87" s="90" t="str">
        <f>"(15)"</f>
        <v>(15)</v>
      </c>
      <c r="M87" s="119">
        <f>SUM(M84*1.22)</f>
        <v>0</v>
      </c>
      <c r="N87" s="120" t="str">
        <f>"(15)"</f>
        <v>(15)</v>
      </c>
      <c r="O87" s="119">
        <f>SUM(O84*1.22)</f>
        <v>0</v>
      </c>
      <c r="P87" s="92" t="str">
        <f>"(15)"</f>
        <v>(15)</v>
      </c>
    </row>
    <row r="88" spans="2:16" ht="17.25" x14ac:dyDescent="0.25">
      <c r="B88" s="618" t="str">
        <f>'kuni 2025 detsember tegevuskava'!A44&amp;"/"&amp;'kuni 2025 detsember tegevuskava'!C44</f>
        <v>KLIM/KeMIT</v>
      </c>
      <c r="C88" s="621" t="str">
        <f>'kuni 2025 detsember tegevuskava'!I44</f>
        <v>Erinevad keskkonnaandmed ei ole operatiivselt ja sesostatult kättesaadavad</v>
      </c>
      <c r="D88" s="621" t="str">
        <f>'kuni 2025 detsember tegevuskava'!J44</f>
        <v xml:space="preserve">EELIS: Maaomanike kaitstavatest loodusobjektidest teavitamise funktsionaalsuse arendus. </v>
      </c>
      <c r="E88" s="621" t="str">
        <f>'kuni 2025 detsember tegevuskava'!K44</f>
        <v xml:space="preserve">2024. aasta II pooles luuakse teavitusteks vajalike rahvusvaheliste alade, Natura elupaikade ja vääriselupaikade andmestikud ja neid saab kasutajaliidesest kasutada. 2026-2027. luuakse teavitamisega seotud andmestikud ja teenused.
</v>
      </c>
      <c r="F88" s="621" t="str">
        <f>'kuni 2025 detsember tegevuskava'!Q44&amp;"/"</f>
        <v>SF 21-27 (taotletav raha)/</v>
      </c>
      <c r="G88" s="563" cm="1">
        <f t="array" ref="G88">_xlfn.IFS('kuni 2025 detsember tegevuskava'!G44='kuni 2025 detsember tegevuskava'!$G$97,1,'kuni 2025 detsember tegevuskava'!G44='kuni 2025 detsember tegevuskava'!$G$98,2,'kuni 2025 detsember tegevuskava'!G44='kuni 2025 detsember tegevuskava'!$G$99,3,'kuni 2025 detsember tegevuskava'!G44='kuni 2025 detsember tegevuskava'!$G$100,4)</f>
        <v>1</v>
      </c>
      <c r="H88" s="168" cm="1">
        <f t="array" ref="H88">_xlfn.IFS(OR('kuni 2025 detsember tegevuskava'!Q44='kuni 2025 detsember tegevuskava'!$Q$97,'kuni 2025 detsember tegevuskava'!Q44='kuni 2025 detsember tegevuskava'!$Q$99,'kuni 2025 detsember tegevuskava'!Q44='kuni 2025 detsember tegevuskava'!$Q$100,'kuni 2025 detsember tegevuskava'!Q44='kuni 2025 detsember tegevuskava'!$Q$101),1,'kuni 2025 detsember tegevuskava'!Q44='kuni 2025 detsember tegevuskava'!$Q$102,2,'kuni 2025 detsember tegevuskava'!Q44='kuni 2025 detsember tegevuskava'!$Q$103,2,'kuni 2025 detsember tegevuskava'!Q44='kuni 2025 detsember tegevuskava'!$Q$98,3)</f>
        <v>2</v>
      </c>
      <c r="I88" s="121">
        <f>SUM(I89:I89)</f>
        <v>200000</v>
      </c>
      <c r="J88" s="122"/>
      <c r="K88" s="77">
        <f>SUM(K89:K89)</f>
        <v>0</v>
      </c>
      <c r="L88" s="79"/>
      <c r="M88" s="121">
        <f>SUM(M89:M89)</f>
        <v>0</v>
      </c>
      <c r="N88" s="122"/>
      <c r="O88" s="77">
        <f>SUM(O89:O89)</f>
        <v>200000</v>
      </c>
      <c r="P88" s="81"/>
    </row>
    <row r="89" spans="2:16" ht="17.25" x14ac:dyDescent="0.25">
      <c r="B89" s="619"/>
      <c r="C89" s="622"/>
      <c r="D89" s="622"/>
      <c r="E89" s="622"/>
      <c r="F89" s="622"/>
      <c r="G89" s="562"/>
      <c r="H89" s="559"/>
      <c r="I89" s="96">
        <f>SUM(K89+M89+O89)</f>
        <v>200000</v>
      </c>
      <c r="J89" s="97" t="str">
        <f>"(15)"</f>
        <v>(15)</v>
      </c>
      <c r="K89" s="560">
        <f>'kuni 2025 detsember tegevuskava'!Y44</f>
        <v>0</v>
      </c>
      <c r="L89" s="557" t="str">
        <f>"(15)"</f>
        <v>(15)</v>
      </c>
      <c r="M89" s="96">
        <f>'kuni 2025 detsember tegevuskava'!AB44</f>
        <v>0</v>
      </c>
      <c r="N89" s="97" t="str">
        <f>"(15)"</f>
        <v>(15)</v>
      </c>
      <c r="O89" s="560">
        <f>'kuni 2025 detsember tegevuskava'!AE44</f>
        <v>200000</v>
      </c>
      <c r="P89" s="83" t="str">
        <f>"(15)"</f>
        <v>(15)</v>
      </c>
    </row>
    <row r="90" spans="2:16" ht="17.25" x14ac:dyDescent="0.25">
      <c r="B90" s="619"/>
      <c r="C90" s="622"/>
      <c r="D90" s="622"/>
      <c r="E90" s="622"/>
      <c r="F90" s="622"/>
      <c r="G90" s="562"/>
      <c r="H90" s="559"/>
      <c r="I90" s="162" t="s">
        <v>338</v>
      </c>
      <c r="J90" s="169"/>
      <c r="K90" s="169"/>
      <c r="L90" s="169"/>
      <c r="M90" s="169"/>
      <c r="N90" s="169"/>
      <c r="O90" s="169"/>
      <c r="P90" s="170"/>
    </row>
    <row r="91" spans="2:16" ht="17.25" x14ac:dyDescent="0.25">
      <c r="B91" s="619"/>
      <c r="C91" s="622"/>
      <c r="D91" s="622"/>
      <c r="E91" s="622"/>
      <c r="F91" s="622"/>
      <c r="G91" s="562"/>
      <c r="H91" s="559"/>
      <c r="I91" s="160">
        <f>SUM(I92:I92)</f>
        <v>244000</v>
      </c>
      <c r="J91" s="97"/>
      <c r="K91" s="554">
        <f>SUM(K92:K92)</f>
        <v>0</v>
      </c>
      <c r="L91" s="555"/>
      <c r="M91" s="160">
        <f>SUM(M92:M92)</f>
        <v>0</v>
      </c>
      <c r="N91" s="152"/>
      <c r="O91" s="160">
        <f>SUM(O92:O92)</f>
        <v>244000</v>
      </c>
      <c r="P91" s="65"/>
    </row>
    <row r="92" spans="2:16" ht="18" thickBot="1" x14ac:dyDescent="0.3">
      <c r="B92" s="620"/>
      <c r="C92" s="623"/>
      <c r="D92" s="623"/>
      <c r="E92" s="623"/>
      <c r="F92" s="623"/>
      <c r="G92" s="564"/>
      <c r="H92" s="167"/>
      <c r="I92" s="119">
        <f>SUM(K92+M92+O92)</f>
        <v>244000</v>
      </c>
      <c r="J92" s="120" t="str">
        <f>"(15)"</f>
        <v>(15)</v>
      </c>
      <c r="K92" s="89">
        <f>SUM(K89*1.2)</f>
        <v>0</v>
      </c>
      <c r="L92" s="90" t="str">
        <f>"(15)"</f>
        <v>(15)</v>
      </c>
      <c r="M92" s="119">
        <f>SUM(M89*1.22)</f>
        <v>0</v>
      </c>
      <c r="N92" s="120" t="str">
        <f>"(15)"</f>
        <v>(15)</v>
      </c>
      <c r="O92" s="119">
        <f>SUM(O89*1.22)</f>
        <v>244000</v>
      </c>
      <c r="P92" s="92" t="str">
        <f>"(15)"</f>
        <v>(15)</v>
      </c>
    </row>
    <row r="93" spans="2:16" ht="17.25" x14ac:dyDescent="0.25">
      <c r="B93" s="618" t="str">
        <f>'kuni 2025 detsember tegevuskava'!A45&amp;"/"&amp;'kuni 2025 detsember tegevuskava'!C45</f>
        <v>KLIM/KliM</v>
      </c>
      <c r="C93" s="621" t="str">
        <f>'kuni 2025 detsember tegevuskava'!I45</f>
        <v xml:space="preserve">Keskkonnamõju hindamise teenus on aja- ja ressursimahukas </v>
      </c>
      <c r="D93" s="621" t="str">
        <f>'kuni 2025 detsember tegevuskava'!J45</f>
        <v>Keskkonnamõju hindamise teenusedisain</v>
      </c>
      <c r="E93" s="621" t="str">
        <f>'kuni 2025 detsember tegevuskava'!K45</f>
        <v>2025. a II kvartalis valmib KMH teenuse disain. Lõpptulemusena on KMH teenus disainitud digiühiskonna nõuetega kooskõlas olevaks.</v>
      </c>
      <c r="F93" s="621" t="str">
        <f>'kuni 2025 detsember tegevuskava'!Q45&amp;"/"</f>
        <v>SF 21-27 (taotletav raha)/</v>
      </c>
      <c r="G93" s="563" cm="1">
        <f t="array" ref="G93">_xlfn.IFS('kuni 2025 detsember tegevuskava'!G45='kuni 2025 detsember tegevuskava'!$G$97,1,'kuni 2025 detsember tegevuskava'!G45='kuni 2025 detsember tegevuskava'!$G$98,2,'kuni 2025 detsember tegevuskava'!G45='kuni 2025 detsember tegevuskava'!$G$99,3,'kuni 2025 detsember tegevuskava'!G45='kuni 2025 detsember tegevuskava'!$G$100,4)</f>
        <v>4</v>
      </c>
      <c r="H93" s="168" cm="1">
        <f t="array" ref="H93">_xlfn.IFS(OR('kuni 2025 detsember tegevuskava'!Q45='kuni 2025 detsember tegevuskava'!$Q$97,'kuni 2025 detsember tegevuskava'!Q45='kuni 2025 detsember tegevuskava'!$Q$99,'kuni 2025 detsember tegevuskava'!Q45='kuni 2025 detsember tegevuskava'!$Q$100,'kuni 2025 detsember tegevuskava'!Q45='kuni 2025 detsember tegevuskava'!$Q$101),1,'kuni 2025 detsember tegevuskava'!Q45='kuni 2025 detsember tegevuskava'!$Q$102,2,'kuni 2025 detsember tegevuskava'!Q45='kuni 2025 detsember tegevuskava'!$Q$103,2,'kuni 2025 detsember tegevuskava'!Q45='kuni 2025 detsember tegevuskava'!$Q$98,3)</f>
        <v>2</v>
      </c>
      <c r="I93" s="121">
        <f>SUM(I94:I94)</f>
        <v>131600</v>
      </c>
      <c r="J93" s="122"/>
      <c r="K93" s="77">
        <f>SUM(K94:K94)</f>
        <v>0</v>
      </c>
      <c r="L93" s="79"/>
      <c r="M93" s="121">
        <f>SUM(M94:M94)</f>
        <v>39500</v>
      </c>
      <c r="N93" s="122"/>
      <c r="O93" s="77">
        <f>SUM(O94:O94)</f>
        <v>92100</v>
      </c>
      <c r="P93" s="81"/>
    </row>
    <row r="94" spans="2:16" ht="17.25" x14ac:dyDescent="0.25">
      <c r="B94" s="619"/>
      <c r="C94" s="622"/>
      <c r="D94" s="622"/>
      <c r="E94" s="622"/>
      <c r="F94" s="622"/>
      <c r="G94" s="562"/>
      <c r="H94" s="559"/>
      <c r="I94" s="96">
        <f>SUM(K94+M94+O94)</f>
        <v>131600</v>
      </c>
      <c r="J94" s="97" t="str">
        <f>"(15)"</f>
        <v>(15)</v>
      </c>
      <c r="K94" s="560">
        <f>'kuni 2025 detsember tegevuskava'!Y45</f>
        <v>0</v>
      </c>
      <c r="L94" s="557" t="str">
        <f>"(15)"</f>
        <v>(15)</v>
      </c>
      <c r="M94" s="96">
        <f>'kuni 2025 detsember tegevuskava'!AB45</f>
        <v>39500</v>
      </c>
      <c r="N94" s="97" t="str">
        <f>"(15)"</f>
        <v>(15)</v>
      </c>
      <c r="O94" s="560">
        <f>'kuni 2025 detsember tegevuskava'!AE45</f>
        <v>92100</v>
      </c>
      <c r="P94" s="83" t="str">
        <f>"(15)"</f>
        <v>(15)</v>
      </c>
    </row>
    <row r="95" spans="2:16" ht="17.25" x14ac:dyDescent="0.25">
      <c r="B95" s="619"/>
      <c r="C95" s="622"/>
      <c r="D95" s="622"/>
      <c r="E95" s="622"/>
      <c r="F95" s="622"/>
      <c r="G95" s="562"/>
      <c r="H95" s="559"/>
      <c r="I95" s="162" t="s">
        <v>338</v>
      </c>
      <c r="J95" s="169"/>
      <c r="K95" s="169"/>
      <c r="L95" s="169"/>
      <c r="M95" s="169"/>
      <c r="N95" s="169"/>
      <c r="O95" s="169"/>
      <c r="P95" s="170"/>
    </row>
    <row r="96" spans="2:16" ht="17.25" x14ac:dyDescent="0.25">
      <c r="B96" s="619"/>
      <c r="C96" s="622"/>
      <c r="D96" s="622"/>
      <c r="E96" s="622"/>
      <c r="F96" s="622"/>
      <c r="G96" s="562"/>
      <c r="H96" s="559"/>
      <c r="I96" s="160">
        <f>SUM(I97:I97)</f>
        <v>160552</v>
      </c>
      <c r="J96" s="97"/>
      <c r="K96" s="554">
        <f>SUM(K97:K97)</f>
        <v>0</v>
      </c>
      <c r="L96" s="555"/>
      <c r="M96" s="160">
        <f>SUM(M97:M97)</f>
        <v>48190</v>
      </c>
      <c r="N96" s="152"/>
      <c r="O96" s="160">
        <f>SUM(O97:O97)</f>
        <v>112362</v>
      </c>
      <c r="P96" s="65"/>
    </row>
    <row r="97" spans="2:16" ht="18" thickBot="1" x14ac:dyDescent="0.3">
      <c r="B97" s="620"/>
      <c r="C97" s="623"/>
      <c r="D97" s="623"/>
      <c r="E97" s="623"/>
      <c r="F97" s="623"/>
      <c r="G97" s="564"/>
      <c r="H97" s="167"/>
      <c r="I97" s="119">
        <f>SUM(K97+M97+O97)</f>
        <v>160552</v>
      </c>
      <c r="J97" s="120" t="str">
        <f>"(15)"</f>
        <v>(15)</v>
      </c>
      <c r="K97" s="89">
        <f>SUM(K94*1.2)</f>
        <v>0</v>
      </c>
      <c r="L97" s="90" t="str">
        <f>"(15)"</f>
        <v>(15)</v>
      </c>
      <c r="M97" s="119">
        <f>SUM(M94*1.22)</f>
        <v>48190</v>
      </c>
      <c r="N97" s="120" t="str">
        <f>"(15)"</f>
        <v>(15)</v>
      </c>
      <c r="O97" s="119">
        <f>SUM(O94*1.22)</f>
        <v>112362</v>
      </c>
      <c r="P97" s="92" t="str">
        <f>"(15)"</f>
        <v>(15)</v>
      </c>
    </row>
    <row r="98" spans="2:16" ht="17.25" x14ac:dyDescent="0.25">
      <c r="B98" s="618" t="str">
        <f>'kuni 2025 detsember tegevuskava'!A46&amp;"/"&amp;'kuni 2025 detsember tegevuskava'!C46</f>
        <v>KLIM/KAUR</v>
      </c>
      <c r="C98" s="621" t="str">
        <f>'kuni 2025 detsember tegevuskava'!I46</f>
        <v>Keskkonnaandmed ei ole seostatult kättesaadavad sh puuduvad andmeteenused avalikusele</v>
      </c>
      <c r="D98" s="621" t="str">
        <f>'kuni 2025 detsember tegevuskava'!J46</f>
        <v>Keskkonnaportaali ja alliksüsteemide arendused (SEME3)</v>
      </c>
      <c r="E98" s="621" t="str">
        <f>'kuni 2025 detsember tegevuskava'!K46</f>
        <v>Algab eelduslikult 2024. 
Suuremad eesmärgid:
* On loodud ühtne läbiv üldotsing KKP-s, mis otsib ühe märksõna või detailsemate valikute alusel. Lahendus hõlmaks nn üldotsingingut ja detailotsingut (tulemuste ja allikate filteerimisvõimalustega).
* On loodud ilma ja keskkonna valdkonna avaandmete kataloog, et nimetatud andmed oleksid lihtsasti leitavad, arusaadavalt mõistetavad ja seostatavad, taaskasutatavad ja analüüsitavad tavakasutajatele, sh ka näiteks AI-de loomiseks.
* On loodud andmeülekanne Keskkonnaportaali ja KESE vahel, et andmekasutaja saaks portaali Andmed&amp;kaart rakenduses kuvada ja pärida keskkonnaseirega seotud infot - seirekohad, seiretulemused, seireprogrammid, seiretööd jms.</v>
      </c>
      <c r="F98" s="621" t="str">
        <f>'kuni 2025 detsember tegevuskava'!Q46&amp;"/"</f>
        <v>Muu rahastus/</v>
      </c>
      <c r="G98" s="563" cm="1">
        <f t="array" ref="G98">_xlfn.IFS('kuni 2025 detsember tegevuskava'!G46='kuni 2025 detsember tegevuskava'!$G$97,1,'kuni 2025 detsember tegevuskava'!G46='kuni 2025 detsember tegevuskava'!$G$98,2,'kuni 2025 detsember tegevuskava'!G46='kuni 2025 detsember tegevuskava'!$G$99,3,'kuni 2025 detsember tegevuskava'!G46='kuni 2025 detsember tegevuskava'!$G$100,4)</f>
        <v>1</v>
      </c>
      <c r="H98" s="168" cm="1">
        <f t="array" ref="H98">_xlfn.IFS(OR('kuni 2025 detsember tegevuskava'!Q46='kuni 2025 detsember tegevuskava'!$Q$97,'kuni 2025 detsember tegevuskava'!Q46='kuni 2025 detsember tegevuskava'!$Q$99,'kuni 2025 detsember tegevuskava'!Q46='kuni 2025 detsember tegevuskava'!$Q$100,'kuni 2025 detsember tegevuskava'!Q46='kuni 2025 detsember tegevuskava'!$Q$101),1,'kuni 2025 detsember tegevuskava'!Q46='kuni 2025 detsember tegevuskava'!$Q$102,2,'kuni 2025 detsember tegevuskava'!Q46='kuni 2025 detsember tegevuskava'!$Q$103,2,'kuni 2025 detsember tegevuskava'!Q46='kuni 2025 detsember tegevuskava'!$Q$98,3)</f>
        <v>3</v>
      </c>
      <c r="I98" s="121">
        <f>SUM(I99:I99)</f>
        <v>125000</v>
      </c>
      <c r="J98" s="122"/>
      <c r="K98" s="77">
        <f>SUM(K99:K99)</f>
        <v>0</v>
      </c>
      <c r="L98" s="79"/>
      <c r="M98" s="121">
        <f>SUM(M99:M99)</f>
        <v>125000</v>
      </c>
      <c r="N98" s="122"/>
      <c r="O98" s="77">
        <f>SUM(O99:O99)</f>
        <v>0</v>
      </c>
      <c r="P98" s="81"/>
    </row>
    <row r="99" spans="2:16" ht="17.25" x14ac:dyDescent="0.25">
      <c r="B99" s="619"/>
      <c r="C99" s="622"/>
      <c r="D99" s="622"/>
      <c r="E99" s="622"/>
      <c r="F99" s="622"/>
      <c r="G99" s="562"/>
      <c r="H99" s="559"/>
      <c r="I99" s="96">
        <f>SUM(K99+M99+O99)</f>
        <v>125000</v>
      </c>
      <c r="J99" s="97" t="str">
        <f>"(15)"</f>
        <v>(15)</v>
      </c>
      <c r="K99" s="560">
        <f>'kuni 2025 detsember tegevuskava'!Y46</f>
        <v>0</v>
      </c>
      <c r="L99" s="557" t="str">
        <f>"(15)"</f>
        <v>(15)</v>
      </c>
      <c r="M99" s="96">
        <f>'kuni 2025 detsember tegevuskava'!AB46</f>
        <v>125000</v>
      </c>
      <c r="N99" s="97" t="str">
        <f>"(15)"</f>
        <v>(15)</v>
      </c>
      <c r="O99" s="560">
        <f>'kuni 2025 detsember tegevuskava'!AE46</f>
        <v>0</v>
      </c>
      <c r="P99" s="83" t="str">
        <f>"(15)"</f>
        <v>(15)</v>
      </c>
    </row>
    <row r="100" spans="2:16" ht="17.25" x14ac:dyDescent="0.25">
      <c r="B100" s="619"/>
      <c r="C100" s="622"/>
      <c r="D100" s="622"/>
      <c r="E100" s="622"/>
      <c r="F100" s="622"/>
      <c r="G100" s="562"/>
      <c r="H100" s="559"/>
      <c r="I100" s="162" t="s">
        <v>338</v>
      </c>
      <c r="J100" s="169"/>
      <c r="K100" s="169"/>
      <c r="L100" s="169"/>
      <c r="M100" s="169"/>
      <c r="N100" s="169"/>
      <c r="O100" s="169"/>
      <c r="P100" s="170"/>
    </row>
    <row r="101" spans="2:16" ht="17.25" x14ac:dyDescent="0.25">
      <c r="B101" s="619"/>
      <c r="C101" s="622"/>
      <c r="D101" s="622"/>
      <c r="E101" s="622"/>
      <c r="F101" s="622"/>
      <c r="G101" s="562"/>
      <c r="H101" s="559"/>
      <c r="I101" s="160">
        <f>SUM(I102:I102)</f>
        <v>152500</v>
      </c>
      <c r="J101" s="97"/>
      <c r="K101" s="554">
        <f>SUM(K102:K102)</f>
        <v>0</v>
      </c>
      <c r="L101" s="555"/>
      <c r="M101" s="160">
        <f>SUM(M102:M102)</f>
        <v>152500</v>
      </c>
      <c r="N101" s="152"/>
      <c r="O101" s="160">
        <f>SUM(O102:O102)</f>
        <v>0</v>
      </c>
      <c r="P101" s="65"/>
    </row>
    <row r="102" spans="2:16" ht="219" customHeight="1" thickBot="1" x14ac:dyDescent="0.3">
      <c r="B102" s="620"/>
      <c r="C102" s="623"/>
      <c r="D102" s="623"/>
      <c r="E102" s="623"/>
      <c r="F102" s="623"/>
      <c r="G102" s="564"/>
      <c r="H102" s="167"/>
      <c r="I102" s="119">
        <f>SUM(K102+M102+O102)</f>
        <v>152500</v>
      </c>
      <c r="J102" s="120" t="str">
        <f>"(15)"</f>
        <v>(15)</v>
      </c>
      <c r="K102" s="89">
        <f>SUM(K99*1.2)</f>
        <v>0</v>
      </c>
      <c r="L102" s="90" t="str">
        <f>"(15)"</f>
        <v>(15)</v>
      </c>
      <c r="M102" s="119">
        <f>SUM(M99*1.22)</f>
        <v>152500</v>
      </c>
      <c r="N102" s="120" t="str">
        <f>"(15)"</f>
        <v>(15)</v>
      </c>
      <c r="O102" s="119">
        <f>SUM(O99*1.22)</f>
        <v>0</v>
      </c>
      <c r="P102" s="92" t="str">
        <f>"(15)"</f>
        <v>(15)</v>
      </c>
    </row>
    <row r="103" spans="2:16" ht="17.25" x14ac:dyDescent="0.25">
      <c r="B103" s="618" t="str">
        <f>'kuni 2025 detsember tegevuskava'!A47&amp;"/"&amp;'kuni 2025 detsember tegevuskava'!C47</f>
        <v>KLIM/KAUR</v>
      </c>
      <c r="C103" s="621" t="str">
        <f>'kuni 2025 detsember tegevuskava'!I47</f>
        <v>Keskkonnaseire andmete kogumise ja avalikustamise infosüsteemi (KESE) kasutajadisain on ajale jalgu jäänud, lisaks on vajadus täiustada andmevahetusteenuseid ja luua täiendavaid tööriistu andmetega töötamiseks</v>
      </c>
      <c r="D103" s="621" t="str">
        <f>'kuni 2025 detsember tegevuskava'!J47</f>
        <v>KESE kaasajastamine (SEME3)</v>
      </c>
      <c r="E103" s="621" t="str">
        <f>'kuni 2025 detsember tegevuskava'!K47</f>
        <v xml:space="preserve">* 2023.a lõpu seisuga on KESE-s loodud täiendav tööriist andmete korrastamise lihtsustamiseks (seiretöö alla salvestatud andmete hulgi muutmine/kustutamine).
* 2024.a aprilli seisuga on täiustatud olemasolevat xml impordi lahendust, mis parendab andmevahetust KESE ja EstLIMS (EKUKi labori infosüsteem) vahel. Peamine kasusaaja on seiretööde täitja. (Algselt SEME3 plaanis, aga finantseeriti siiski RE-st, kuna osutus oodatust väiksemaks tööks)
* Perioodi 2024-2025 jooksul on märgatavalt kaasajastatud KESE kasutajaliidest (avaleht, sisse loginud kasutaja töölaud, otsingumoodulid). Süsteemi kasutajamugavus teeb läbi arenguhüppe ja kasutajaliidese disaini ajakohastamine tagab info hõlpsa kättesaadavuse kasutajatele. "Minu töölaud" funktsiooni planeeritud lahenduste abil laienevad ka klientide iseteeninduse võimalused. </v>
      </c>
      <c r="F103" s="621" t="str">
        <f>'kuni 2025 detsember tegevuskava'!Q47&amp;"/"</f>
        <v>Muu rahastus/</v>
      </c>
      <c r="G103" s="563" cm="1">
        <f t="array" ref="G103">_xlfn.IFS('kuni 2025 detsember tegevuskava'!G47='kuni 2025 detsember tegevuskava'!$G$97,1,'kuni 2025 detsember tegevuskava'!G47='kuni 2025 detsember tegevuskava'!$G$98,2,'kuni 2025 detsember tegevuskava'!G47='kuni 2025 detsember tegevuskava'!$G$99,3,'kuni 2025 detsember tegevuskava'!G47='kuni 2025 detsember tegevuskava'!$G$100,4)</f>
        <v>1</v>
      </c>
      <c r="H103" s="168" cm="1">
        <f t="array" ref="H103">_xlfn.IFS(OR('kuni 2025 detsember tegevuskava'!Q47='kuni 2025 detsember tegevuskava'!$Q$97,'kuni 2025 detsember tegevuskava'!Q47='kuni 2025 detsember tegevuskava'!$Q$99,'kuni 2025 detsember tegevuskava'!Q47='kuni 2025 detsember tegevuskava'!$Q$100,'kuni 2025 detsember tegevuskava'!Q47='kuni 2025 detsember tegevuskava'!$Q$101),1,'kuni 2025 detsember tegevuskava'!Q47='kuni 2025 detsember tegevuskava'!$Q$102,2,'kuni 2025 detsember tegevuskava'!Q47='kuni 2025 detsember tegevuskava'!$Q$103,2,'kuni 2025 detsember tegevuskava'!Q47='kuni 2025 detsember tegevuskava'!$Q$98,3)</f>
        <v>3</v>
      </c>
      <c r="I103" s="121">
        <f>SUM(I104:I104)</f>
        <v>150000.4</v>
      </c>
      <c r="J103" s="122"/>
      <c r="K103" s="77">
        <f>SUM(K104:K104)</f>
        <v>11104</v>
      </c>
      <c r="L103" s="79"/>
      <c r="M103" s="121">
        <f>SUM(M104:M104)</f>
        <v>88896.4</v>
      </c>
      <c r="N103" s="122"/>
      <c r="O103" s="77">
        <f>SUM(O104:O104)</f>
        <v>50000</v>
      </c>
      <c r="P103" s="81"/>
    </row>
    <row r="104" spans="2:16" ht="17.25" x14ac:dyDescent="0.25">
      <c r="B104" s="619"/>
      <c r="C104" s="622"/>
      <c r="D104" s="622"/>
      <c r="E104" s="622"/>
      <c r="F104" s="622"/>
      <c r="G104" s="562"/>
      <c r="H104" s="559"/>
      <c r="I104" s="96">
        <f>SUM(K104+M104+O104)</f>
        <v>150000.4</v>
      </c>
      <c r="J104" s="97" t="str">
        <f>"(15)"</f>
        <v>(15)</v>
      </c>
      <c r="K104" s="560">
        <f>'kuni 2025 detsember tegevuskava'!Y47</f>
        <v>11104</v>
      </c>
      <c r="L104" s="557" t="str">
        <f>"(15)"</f>
        <v>(15)</v>
      </c>
      <c r="M104" s="96">
        <f>'kuni 2025 detsember tegevuskava'!AB47</f>
        <v>88896.4</v>
      </c>
      <c r="N104" s="97" t="str">
        <f>"(15)"</f>
        <v>(15)</v>
      </c>
      <c r="O104" s="560">
        <f>'kuni 2025 detsember tegevuskava'!AE47</f>
        <v>50000</v>
      </c>
      <c r="P104" s="83" t="str">
        <f>"(15)"</f>
        <v>(15)</v>
      </c>
    </row>
    <row r="105" spans="2:16" ht="17.25" x14ac:dyDescent="0.25">
      <c r="B105" s="619"/>
      <c r="C105" s="622"/>
      <c r="D105" s="622"/>
      <c r="E105" s="622"/>
      <c r="F105" s="622"/>
      <c r="G105" s="562"/>
      <c r="H105" s="559"/>
      <c r="I105" s="162" t="s">
        <v>338</v>
      </c>
      <c r="J105" s="169"/>
      <c r="K105" s="169"/>
      <c r="L105" s="169"/>
      <c r="M105" s="169"/>
      <c r="N105" s="169"/>
      <c r="O105" s="169"/>
      <c r="P105" s="170"/>
    </row>
    <row r="106" spans="2:16" ht="17.25" x14ac:dyDescent="0.25">
      <c r="B106" s="619"/>
      <c r="C106" s="622"/>
      <c r="D106" s="622"/>
      <c r="E106" s="622"/>
      <c r="F106" s="622"/>
      <c r="G106" s="562"/>
      <c r="H106" s="559"/>
      <c r="I106" s="160">
        <f>SUM(I107:I107)</f>
        <v>182778.408</v>
      </c>
      <c r="J106" s="97"/>
      <c r="K106" s="554">
        <f>SUM(K107:K107)</f>
        <v>13324.8</v>
      </c>
      <c r="L106" s="555"/>
      <c r="M106" s="160">
        <f>SUM(M107:M107)</f>
        <v>108453.60799999999</v>
      </c>
      <c r="N106" s="152"/>
      <c r="O106" s="160">
        <f>SUM(O107:O107)</f>
        <v>61000</v>
      </c>
      <c r="P106" s="65"/>
    </row>
    <row r="107" spans="2:16" ht="242.25" customHeight="1" thickBot="1" x14ac:dyDescent="0.3">
      <c r="B107" s="620"/>
      <c r="C107" s="623"/>
      <c r="D107" s="623"/>
      <c r="E107" s="623"/>
      <c r="F107" s="623"/>
      <c r="G107" s="564"/>
      <c r="H107" s="167"/>
      <c r="I107" s="119">
        <f>SUM(K107+M107+O107)</f>
        <v>182778.408</v>
      </c>
      <c r="J107" s="120" t="str">
        <f>"(15)"</f>
        <v>(15)</v>
      </c>
      <c r="K107" s="89">
        <f>SUM(K104*1.2)</f>
        <v>13324.8</v>
      </c>
      <c r="L107" s="90" t="str">
        <f>"(15)"</f>
        <v>(15)</v>
      </c>
      <c r="M107" s="119">
        <f>SUM(M104*1.22)</f>
        <v>108453.60799999999</v>
      </c>
      <c r="N107" s="120" t="str">
        <f>"(15)"</f>
        <v>(15)</v>
      </c>
      <c r="O107" s="119">
        <f>SUM(O104*1.22)</f>
        <v>61000</v>
      </c>
      <c r="P107" s="92" t="str">
        <f>"(15)"</f>
        <v>(15)</v>
      </c>
    </row>
    <row r="108" spans="2:16" ht="17.25" x14ac:dyDescent="0.25">
      <c r="B108" s="618" t="str">
        <f>'kuni 2025 detsember tegevuskava'!A48&amp;"/"&amp;'kuni 2025 detsember tegevuskava'!C48</f>
        <v>KLIM/KAUR</v>
      </c>
      <c r="C108" s="621" t="str">
        <f>'kuni 2025 detsember tegevuskava'!I48</f>
        <v>Erinevad keskkonnaandmed ei ole operatiivselt ja sesostatult kättesaadavad, palju käsitööd ning andmed on raskesti mõistetavad ja seostatavad</v>
      </c>
      <c r="D108" s="621" t="str">
        <f>'kuni 2025 detsember tegevuskava'!J48</f>
        <v>EELIS-väliste andmebaaside (KESE, PlutoF) liidestus, seire ja inventuuride välitöövahendi arendamine, EELISE kaitsekorralduse ploki edasiarendus, EELIS analüütika täiendused (kõik tööd Šveitsi-Eesti koostööprogrammi rahastus).</v>
      </c>
      <c r="E108" s="621" t="str">
        <f>'kuni 2025 detsember tegevuskava'!K48</f>
        <v>2024-2026 süsteemidevaheliseks andmevahetuseks vajalikud liidesed
2026-2027 kaitsealade majandamise tõhususe hindamise plokk 
2027 välitööde tööriist</v>
      </c>
      <c r="F108" s="621" t="str">
        <f>'kuni 2025 detsember tegevuskava'!Q48&amp;"/"</f>
        <v>Muu rahastus/</v>
      </c>
      <c r="G108" s="563" cm="1">
        <f t="array" ref="G108">_xlfn.IFS('kuni 2025 detsember tegevuskava'!G48='kuni 2025 detsember tegevuskava'!$G$97,1,'kuni 2025 detsember tegevuskava'!G48='kuni 2025 detsember tegevuskava'!$G$98,2,'kuni 2025 detsember tegevuskava'!G48='kuni 2025 detsember tegevuskava'!$G$99,3,'kuni 2025 detsember tegevuskava'!G48='kuni 2025 detsember tegevuskava'!$G$100,4)</f>
        <v>1</v>
      </c>
      <c r="H108" s="168" cm="1">
        <f t="array" ref="H108">_xlfn.IFS(OR('kuni 2025 detsember tegevuskava'!Q48='kuni 2025 detsember tegevuskava'!$Q$97,'kuni 2025 detsember tegevuskava'!Q48='kuni 2025 detsember tegevuskava'!$Q$99,'kuni 2025 detsember tegevuskava'!Q48='kuni 2025 detsember tegevuskava'!$Q$100,'kuni 2025 detsember tegevuskava'!Q48='kuni 2025 detsember tegevuskava'!$Q$101),1,'kuni 2025 detsember tegevuskava'!Q48='kuni 2025 detsember tegevuskava'!$Q$102,2,'kuni 2025 detsember tegevuskava'!Q48='kuni 2025 detsember tegevuskava'!$Q$103,2,'kuni 2025 detsember tegevuskava'!Q48='kuni 2025 detsember tegevuskava'!$Q$98,3)</f>
        <v>3</v>
      </c>
      <c r="I108" s="121">
        <f>SUM(I109:I111)</f>
        <v>473600</v>
      </c>
      <c r="J108" s="122"/>
      <c r="K108" s="77">
        <f>SUM(K109:K111)</f>
        <v>0</v>
      </c>
      <c r="L108" s="79"/>
      <c r="M108" s="121">
        <f>SUM(M109:M111)</f>
        <v>131000</v>
      </c>
      <c r="N108" s="122"/>
      <c r="O108" s="77">
        <f>SUM(O109:O111)</f>
        <v>342600</v>
      </c>
      <c r="P108" s="81"/>
    </row>
    <row r="109" spans="2:16" ht="17.25" x14ac:dyDescent="0.25">
      <c r="B109" s="619"/>
      <c r="C109" s="622"/>
      <c r="D109" s="622"/>
      <c r="E109" s="622"/>
      <c r="F109" s="622"/>
      <c r="G109" s="562"/>
      <c r="H109" s="559"/>
      <c r="I109" s="96">
        <f>SUM(K109+M109+O109)</f>
        <v>280000</v>
      </c>
      <c r="J109" s="97" t="str">
        <f>"(15)"</f>
        <v>(15)</v>
      </c>
      <c r="K109" s="560">
        <f>'kuni 2025 detsember tegevuskava'!Y48</f>
        <v>0</v>
      </c>
      <c r="L109" s="557" t="str">
        <f>"(15)"</f>
        <v>(15)</v>
      </c>
      <c r="M109" s="96">
        <f>'kuni 2025 detsember tegevuskava'!AB48</f>
        <v>60000</v>
      </c>
      <c r="N109" s="97" t="str">
        <f>"(15)"</f>
        <v>(15)</v>
      </c>
      <c r="O109" s="560">
        <f>'kuni 2025 detsember tegevuskava'!AE48</f>
        <v>220000</v>
      </c>
      <c r="P109" s="83" t="str">
        <f>"(15)"</f>
        <v>(15)</v>
      </c>
    </row>
    <row r="110" spans="2:16" ht="17.25" x14ac:dyDescent="0.25">
      <c r="B110" s="619"/>
      <c r="C110" s="622"/>
      <c r="D110" s="622"/>
      <c r="E110" s="622"/>
      <c r="F110" s="622"/>
      <c r="G110" s="562"/>
      <c r="H110" s="559"/>
      <c r="I110" s="96">
        <f>SUM(K110+M110+O110)</f>
        <v>85200</v>
      </c>
      <c r="J110" s="97" t="str">
        <f>"(50)"</f>
        <v>(50)</v>
      </c>
      <c r="K110" s="560">
        <f>'kuni 2025 detsember tegevuskava'!Z48</f>
        <v>0</v>
      </c>
      <c r="L110" s="557" t="str">
        <f>"(50)"</f>
        <v>(50)</v>
      </c>
      <c r="M110" s="96">
        <f>'kuni 2025 detsember tegevuskava'!AC48</f>
        <v>42600</v>
      </c>
      <c r="N110" s="97" t="str">
        <f>"(50)"</f>
        <v>(50)</v>
      </c>
      <c r="O110" s="560">
        <f>'kuni 2025 detsember tegevuskava'!AF48</f>
        <v>42600</v>
      </c>
      <c r="P110" s="83" t="str">
        <f>"(50)"</f>
        <v>(50)</v>
      </c>
    </row>
    <row r="111" spans="2:16" ht="17.25" x14ac:dyDescent="0.25">
      <c r="B111" s="619"/>
      <c r="C111" s="622"/>
      <c r="D111" s="622"/>
      <c r="E111" s="622"/>
      <c r="F111" s="622"/>
      <c r="G111" s="562"/>
      <c r="H111" s="559"/>
      <c r="I111" s="96">
        <f>SUM(K111+M111+O111)</f>
        <v>108400</v>
      </c>
      <c r="J111" s="99" t="str">
        <f>"(55)"</f>
        <v>(55)</v>
      </c>
      <c r="K111" s="93">
        <f>'kuni 2025 detsember tegevuskava'!AA48</f>
        <v>0</v>
      </c>
      <c r="L111" s="84" t="str">
        <f>"(55)"</f>
        <v>(55)</v>
      </c>
      <c r="M111" s="98">
        <f>'kuni 2025 detsember tegevuskava'!AD48</f>
        <v>28400</v>
      </c>
      <c r="N111" s="99" t="str">
        <f>"(55)"</f>
        <v>(55)</v>
      </c>
      <c r="O111" s="93">
        <f>'kuni 2025 detsember tegevuskava'!AG48</f>
        <v>80000</v>
      </c>
      <c r="P111" s="86" t="str">
        <f>"(55)"</f>
        <v>(55)</v>
      </c>
    </row>
    <row r="112" spans="2:16" ht="17.25" x14ac:dyDescent="0.25">
      <c r="B112" s="619"/>
      <c r="C112" s="622"/>
      <c r="D112" s="622"/>
      <c r="E112" s="622"/>
      <c r="F112" s="622"/>
      <c r="G112" s="562"/>
      <c r="H112" s="559"/>
      <c r="I112" s="162" t="s">
        <v>338</v>
      </c>
      <c r="J112" s="8"/>
      <c r="K112" s="8"/>
      <c r="L112" s="8"/>
      <c r="M112" s="8"/>
      <c r="N112" s="8"/>
      <c r="O112" s="8"/>
      <c r="P112" s="147"/>
    </row>
    <row r="113" spans="2:16" ht="17.25" x14ac:dyDescent="0.25">
      <c r="B113" s="619"/>
      <c r="C113" s="622"/>
      <c r="D113" s="622"/>
      <c r="E113" s="622"/>
      <c r="F113" s="622"/>
      <c r="G113" s="562"/>
      <c r="H113" s="559"/>
      <c r="I113" s="160">
        <f>SUM(I114:I116)</f>
        <v>559048</v>
      </c>
      <c r="J113" s="95"/>
      <c r="K113" s="87">
        <f>SUM(K114:K116)</f>
        <v>0</v>
      </c>
      <c r="L113" s="88"/>
      <c r="M113" s="94">
        <f>SUM(M114:M116)</f>
        <v>150448</v>
      </c>
      <c r="N113" s="100"/>
      <c r="O113" s="94">
        <f>SUM(O114:O116)</f>
        <v>408600</v>
      </c>
      <c r="P113" s="123"/>
    </row>
    <row r="114" spans="2:16" ht="17.25" x14ac:dyDescent="0.25">
      <c r="B114" s="619"/>
      <c r="C114" s="622"/>
      <c r="D114" s="622"/>
      <c r="E114" s="622"/>
      <c r="F114" s="622"/>
      <c r="G114" s="562"/>
      <c r="H114" s="559"/>
      <c r="I114" s="96">
        <f>SUM(K114+M114+O114)</f>
        <v>341600</v>
      </c>
      <c r="J114" s="97" t="str">
        <f>"(15)"</f>
        <v>(15)</v>
      </c>
      <c r="K114" s="560">
        <f>SUM(K109*1.2)</f>
        <v>0</v>
      </c>
      <c r="L114" s="557" t="str">
        <f>"(15)"</f>
        <v>(15)</v>
      </c>
      <c r="M114" s="96">
        <f>SUM(M109*1.22)</f>
        <v>73200</v>
      </c>
      <c r="N114" s="97" t="str">
        <f>"(15)"</f>
        <v>(15)</v>
      </c>
      <c r="O114" s="96">
        <f>SUM(O109*1.22)</f>
        <v>268400</v>
      </c>
      <c r="P114" s="83" t="str">
        <f>"(15)"</f>
        <v>(15)</v>
      </c>
    </row>
    <row r="115" spans="2:16" ht="17.25" x14ac:dyDescent="0.25">
      <c r="B115" s="619"/>
      <c r="C115" s="622"/>
      <c r="D115" s="622"/>
      <c r="E115" s="622"/>
      <c r="F115" s="622"/>
      <c r="G115" s="562"/>
      <c r="H115" s="559"/>
      <c r="I115" s="96">
        <f>SUM(K115+M115+O115)</f>
        <v>85200</v>
      </c>
      <c r="J115" s="97" t="str">
        <f>"(50)"</f>
        <v>(50)</v>
      </c>
      <c r="K115" s="560">
        <f>K110</f>
        <v>0</v>
      </c>
      <c r="L115" s="557" t="str">
        <f>"(50)"</f>
        <v>(50)</v>
      </c>
      <c r="M115" s="96">
        <f>M110</f>
        <v>42600</v>
      </c>
      <c r="N115" s="97" t="str">
        <f>"(50)"</f>
        <v>(50)</v>
      </c>
      <c r="O115" s="96">
        <f>O110</f>
        <v>42600</v>
      </c>
      <c r="P115" s="83" t="str">
        <f>"(50)"</f>
        <v>(50)</v>
      </c>
    </row>
    <row r="116" spans="2:16" ht="51" customHeight="1" thickBot="1" x14ac:dyDescent="0.3">
      <c r="B116" s="620"/>
      <c r="C116" s="623"/>
      <c r="D116" s="623"/>
      <c r="E116" s="623"/>
      <c r="F116" s="623"/>
      <c r="G116" s="564"/>
      <c r="H116" s="167"/>
      <c r="I116" s="119">
        <f>SUM(K116+M116+O116)</f>
        <v>132248</v>
      </c>
      <c r="J116" s="120" t="str">
        <f>"(55)"</f>
        <v>(55)</v>
      </c>
      <c r="K116" s="89">
        <f>SUM(K111*1.2)</f>
        <v>0</v>
      </c>
      <c r="L116" s="90" t="str">
        <f>"(55)"</f>
        <v>(55)</v>
      </c>
      <c r="M116" s="119">
        <f>SUM(M111*1.22)</f>
        <v>34648</v>
      </c>
      <c r="N116" s="120" t="str">
        <f>"(55)"</f>
        <v>(55)</v>
      </c>
      <c r="O116" s="119">
        <f>SUM(O111*1.22)</f>
        <v>97600</v>
      </c>
      <c r="P116" s="92" t="str">
        <f>"(55)"</f>
        <v>(55)</v>
      </c>
    </row>
    <row r="117" spans="2:16" ht="17.25" x14ac:dyDescent="0.25">
      <c r="B117" s="618" t="str">
        <f>'kuni 2025 detsember tegevuskava'!A49&amp;"/"&amp;'kuni 2025 detsember tegevuskava'!C49</f>
        <v>KLIM/KliM, KeMIT</v>
      </c>
      <c r="C117" s="621" t="str">
        <f>'kuni 2025 detsember tegevuskava'!I49</f>
        <v xml:space="preserve">KMH digipöörde juhtimine valitsemisalas. </v>
      </c>
      <c r="D117" s="621" t="str">
        <f>'kuni 2025 detsember tegevuskava'!J49</f>
        <v>KMH digipöörde projektijuhtimine KliMis ja KeMITis.</v>
      </c>
      <c r="E117" s="621" t="str">
        <f>'kuni 2025 detsember tegevuskava'!K49</f>
        <v xml:space="preserve">2023. a lõpuks on värvatud digipöörde projektijuhid KliMi ja KeMITisse. Kogu digipöörde ajaks on tagatud KMH digipöörde tõhus ja tulemuslik juhtimine. </v>
      </c>
      <c r="F117" s="621" t="str">
        <f>'kuni 2025 detsember tegevuskava'!Q49&amp;"/"</f>
        <v>SF 21-27 (taotletav raha)/</v>
      </c>
      <c r="G117" s="563" cm="1">
        <f t="array" ref="G117">_xlfn.IFS('kuni 2025 detsember tegevuskava'!G49='kuni 2025 detsember tegevuskava'!$G$97,1,'kuni 2025 detsember tegevuskava'!G49='kuni 2025 detsember tegevuskava'!$G$98,2,'kuni 2025 detsember tegevuskava'!G49='kuni 2025 detsember tegevuskava'!$G$99,3,'kuni 2025 detsember tegevuskava'!G49='kuni 2025 detsember tegevuskava'!$G$100,4)</f>
        <v>4</v>
      </c>
      <c r="H117" s="168" cm="1">
        <f t="array" ref="H117">_xlfn.IFS(OR('kuni 2025 detsember tegevuskava'!Q49='kuni 2025 detsember tegevuskava'!$Q$97,'kuni 2025 detsember tegevuskava'!Q49='kuni 2025 detsember tegevuskava'!$Q$99,'kuni 2025 detsember tegevuskava'!Q49='kuni 2025 detsember tegevuskava'!$Q$100,'kuni 2025 detsember tegevuskava'!Q49='kuni 2025 detsember tegevuskava'!$Q$101),1,'kuni 2025 detsember tegevuskava'!Q49='kuni 2025 detsember tegevuskava'!$Q$102,2,'kuni 2025 detsember tegevuskava'!Q49='kuni 2025 detsember tegevuskava'!$Q$103,2,'kuni 2025 detsember tegevuskava'!Q49='kuni 2025 detsember tegevuskava'!$Q$98,3)</f>
        <v>2</v>
      </c>
      <c r="I117" s="121">
        <f>SUM(I118:I119)</f>
        <v>310200</v>
      </c>
      <c r="J117" s="122"/>
      <c r="K117" s="77">
        <f>SUM(K118:K119)</f>
        <v>0</v>
      </c>
      <c r="L117" s="79"/>
      <c r="M117" s="121">
        <f>SUM(M118:M119)</f>
        <v>140800</v>
      </c>
      <c r="N117" s="122"/>
      <c r="O117" s="77">
        <f>SUM(O118:O119)</f>
        <v>169400</v>
      </c>
      <c r="P117" s="81"/>
    </row>
    <row r="118" spans="2:16" ht="17.25" x14ac:dyDescent="0.25">
      <c r="B118" s="619"/>
      <c r="C118" s="622"/>
      <c r="D118" s="622"/>
      <c r="E118" s="622"/>
      <c r="F118" s="622"/>
      <c r="G118" s="562"/>
      <c r="H118" s="559"/>
      <c r="I118" s="96">
        <f>SUM(K118+M118+O118)</f>
        <v>281800</v>
      </c>
      <c r="J118" s="97" t="str">
        <f>"(50)"</f>
        <v>(50)</v>
      </c>
      <c r="K118" s="560">
        <f>'kuni 2025 detsember tegevuskava'!Z49</f>
        <v>0</v>
      </c>
      <c r="L118" s="557" t="str">
        <f>"(50)"</f>
        <v>(50)</v>
      </c>
      <c r="M118" s="96">
        <f>'kuni 2025 detsember tegevuskava'!AC49</f>
        <v>112400</v>
      </c>
      <c r="N118" s="97" t="str">
        <f>"(50)"</f>
        <v>(50)</v>
      </c>
      <c r="O118" s="560">
        <f>'kuni 2025 detsember tegevuskava'!AF49</f>
        <v>169400</v>
      </c>
      <c r="P118" s="83" t="str">
        <f>"(50)"</f>
        <v>(50)</v>
      </c>
    </row>
    <row r="119" spans="2:16" ht="17.25" x14ac:dyDescent="0.25">
      <c r="B119" s="619"/>
      <c r="C119" s="622"/>
      <c r="D119" s="622"/>
      <c r="E119" s="622"/>
      <c r="F119" s="622"/>
      <c r="G119" s="562"/>
      <c r="H119" s="559"/>
      <c r="I119" s="96">
        <f>SUM(K119+M119+O119)</f>
        <v>28400</v>
      </c>
      <c r="J119" s="99" t="str">
        <f>"(55)"</f>
        <v>(55)</v>
      </c>
      <c r="K119" s="93">
        <f>'kuni 2025 detsember tegevuskava'!AA49</f>
        <v>0</v>
      </c>
      <c r="L119" s="84" t="str">
        <f>"(55)"</f>
        <v>(55)</v>
      </c>
      <c r="M119" s="98">
        <f>'kuni 2025 detsember tegevuskava'!AD48</f>
        <v>28400</v>
      </c>
      <c r="N119" s="99" t="str">
        <f>"(55)"</f>
        <v>(55)</v>
      </c>
      <c r="O119" s="93">
        <f>'kuni 2025 detsember tegevuskava'!AG49</f>
        <v>0</v>
      </c>
      <c r="P119" s="86" t="str">
        <f>"(55)"</f>
        <v>(55)</v>
      </c>
    </row>
    <row r="120" spans="2:16" ht="17.25" x14ac:dyDescent="0.25">
      <c r="B120" s="619"/>
      <c r="C120" s="622"/>
      <c r="D120" s="622"/>
      <c r="E120" s="622"/>
      <c r="F120" s="622"/>
      <c r="G120" s="562"/>
      <c r="H120" s="559"/>
      <c r="I120" s="162" t="s">
        <v>338</v>
      </c>
      <c r="J120" s="8"/>
      <c r="K120" s="8"/>
      <c r="L120" s="8"/>
      <c r="M120" s="8"/>
      <c r="N120" s="8"/>
      <c r="O120" s="8"/>
      <c r="P120" s="147"/>
    </row>
    <row r="121" spans="2:16" ht="17.25" x14ac:dyDescent="0.25">
      <c r="B121" s="619"/>
      <c r="C121" s="622"/>
      <c r="D121" s="622"/>
      <c r="E121" s="622"/>
      <c r="F121" s="622"/>
      <c r="G121" s="562"/>
      <c r="H121" s="559"/>
      <c r="I121" s="160">
        <f>SUM(I122:I123)</f>
        <v>316448</v>
      </c>
      <c r="J121" s="95"/>
      <c r="K121" s="87">
        <f>SUM(K122:K123)</f>
        <v>0</v>
      </c>
      <c r="L121" s="88"/>
      <c r="M121" s="94">
        <f>SUM(M122:M123)</f>
        <v>147048</v>
      </c>
      <c r="N121" s="100"/>
      <c r="O121" s="94">
        <f>SUM(O122:O123)</f>
        <v>169400</v>
      </c>
      <c r="P121" s="123"/>
    </row>
    <row r="122" spans="2:16" ht="17.25" x14ac:dyDescent="0.25">
      <c r="B122" s="619"/>
      <c r="C122" s="622"/>
      <c r="D122" s="622"/>
      <c r="E122" s="622"/>
      <c r="F122" s="622"/>
      <c r="G122" s="562"/>
      <c r="H122" s="559"/>
      <c r="I122" s="96">
        <f>SUM(K122+M122+O122)</f>
        <v>281800</v>
      </c>
      <c r="J122" s="97" t="str">
        <f>"(50)"</f>
        <v>(50)</v>
      </c>
      <c r="K122" s="560">
        <f>K118</f>
        <v>0</v>
      </c>
      <c r="L122" s="557" t="str">
        <f>"(50)"</f>
        <v>(50)</v>
      </c>
      <c r="M122" s="96">
        <f>M118</f>
        <v>112400</v>
      </c>
      <c r="N122" s="97" t="str">
        <f>"(50)"</f>
        <v>(50)</v>
      </c>
      <c r="O122" s="96">
        <f>O118</f>
        <v>169400</v>
      </c>
      <c r="P122" s="83" t="str">
        <f>"(50)"</f>
        <v>(50)</v>
      </c>
    </row>
    <row r="123" spans="2:16" ht="18" thickBot="1" x14ac:dyDescent="0.3">
      <c r="B123" s="620"/>
      <c r="C123" s="623"/>
      <c r="D123" s="623"/>
      <c r="E123" s="623"/>
      <c r="F123" s="623"/>
      <c r="G123" s="564"/>
      <c r="H123" s="167"/>
      <c r="I123" s="119">
        <f>SUM(K123+M123+O123)</f>
        <v>34648</v>
      </c>
      <c r="J123" s="120" t="str">
        <f>"(55)"</f>
        <v>(55)</v>
      </c>
      <c r="K123" s="89">
        <f>SUM(K119*1.2)</f>
        <v>0</v>
      </c>
      <c r="L123" s="90" t="str">
        <f>"(55)"</f>
        <v>(55)</v>
      </c>
      <c r="M123" s="119">
        <f>SUM(M119*1.22)</f>
        <v>34648</v>
      </c>
      <c r="N123" s="120" t="str">
        <f>"(55)"</f>
        <v>(55)</v>
      </c>
      <c r="O123" s="119">
        <f>SUM(O119*1.22)</f>
        <v>0</v>
      </c>
      <c r="P123" s="92" t="str">
        <f>"(55)"</f>
        <v>(55)</v>
      </c>
    </row>
    <row r="124" spans="2:16" ht="17.25" x14ac:dyDescent="0.25">
      <c r="B124" s="618" t="str">
        <f>'kuni 2025 detsember tegevuskava'!A50&amp;"/"&amp;'kuni 2025 detsember tegevuskava'!C50</f>
        <v>KLIM/KeA</v>
      </c>
      <c r="C124" s="621" t="str">
        <f>'kuni 2025 detsember tegevuskava'!I50</f>
        <v xml:space="preserve">Pole võimalik kiiresti leida KMHsid/KSHsid ja nendest infot, nt häiringute, kaasnevate mõjude vms osas, et neid kasutada uute KMHde/KSHde koostamisel ja otsuste tegemisel, nt lubade andmisel </v>
      </c>
      <c r="D124" s="621" t="str">
        <f>'kuni 2025 detsember tegevuskava'!J50</f>
        <v>Taastuvenergiat puudutavate
KMH ja KSH aruannete
digitaliseerimine (RePower)</v>
      </c>
      <c r="E124" s="621" t="str">
        <f>'kuni 2025 detsember tegevuskava'!K50</f>
        <v xml:space="preserve">Taastuvenergeetika KMH/KSH aruannete ja nendega seotud uuringute koondamine ja digitaliseerimine (masinloetavaks muutmine). Esimesena teostatakse ärianalüüs. Arenduse esimene etapp hõlmab üksnes taastuvenergia projektide KMH/KSHsid ja seotud uuringuid. Seejuures peetakse silmas perspektiivi projekti tulemusi hiljem rakendada ka teiste projektitüüpide KMHdele/KSHdele. </v>
      </c>
      <c r="F124" s="621" t="str">
        <f>'kuni 2025 detsember tegevuskava'!Q50&amp;"/"</f>
        <v>RRF/</v>
      </c>
      <c r="G124" s="563" cm="1">
        <f t="array" ref="G124">_xlfn.IFS('kuni 2025 detsember tegevuskava'!G50='kuni 2025 detsember tegevuskava'!$G$97,1,'kuni 2025 detsember tegevuskava'!G50='kuni 2025 detsember tegevuskava'!$G$98,2,'kuni 2025 detsember tegevuskava'!G50='kuni 2025 detsember tegevuskava'!$G$99,3,'kuni 2025 detsember tegevuskava'!G50='kuni 2025 detsember tegevuskava'!$G$100,4)</f>
        <v>1</v>
      </c>
      <c r="H124" s="168" cm="1">
        <f t="array" ref="H124">_xlfn.IFS(OR('kuni 2025 detsember tegevuskava'!Q50='kuni 2025 detsember tegevuskava'!$Q$97,'kuni 2025 detsember tegevuskava'!Q50='kuni 2025 detsember tegevuskava'!$Q$99,'kuni 2025 detsember tegevuskava'!Q50='kuni 2025 detsember tegevuskava'!$Q$100,'kuni 2025 detsember tegevuskava'!Q50='kuni 2025 detsember tegevuskava'!$Q$101),1,'kuni 2025 detsember tegevuskava'!Q50='kuni 2025 detsember tegevuskava'!$Q$102,2,'kuni 2025 detsember tegevuskava'!Q50='kuni 2025 detsember tegevuskava'!$Q$103,2,'kuni 2025 detsember tegevuskava'!Q50='kuni 2025 detsember tegevuskava'!$Q$98,3)</f>
        <v>1</v>
      </c>
      <c r="I124" s="121">
        <f>SUM(I125:I125)</f>
        <v>90000</v>
      </c>
      <c r="J124" s="122"/>
      <c r="K124" s="77">
        <f>SUM(K125:K125)</f>
        <v>0</v>
      </c>
      <c r="L124" s="79"/>
      <c r="M124" s="121">
        <f>SUM(M125:M125)</f>
        <v>60000</v>
      </c>
      <c r="N124" s="122"/>
      <c r="O124" s="77">
        <f>SUM(O125:O125)</f>
        <v>30000</v>
      </c>
      <c r="P124" s="81"/>
    </row>
    <row r="125" spans="2:16" ht="17.25" x14ac:dyDescent="0.25">
      <c r="B125" s="619"/>
      <c r="C125" s="622"/>
      <c r="D125" s="622"/>
      <c r="E125" s="622"/>
      <c r="F125" s="622"/>
      <c r="G125" s="562"/>
      <c r="H125" s="559"/>
      <c r="I125" s="96">
        <f>SUM(K125+M125+O125)</f>
        <v>90000</v>
      </c>
      <c r="J125" s="97" t="str">
        <f>"(15)"</f>
        <v>(15)</v>
      </c>
      <c r="K125" s="560">
        <f>'kuni 2025 detsember tegevuskava'!Y50</f>
        <v>0</v>
      </c>
      <c r="L125" s="557" t="str">
        <f>"(15)"</f>
        <v>(15)</v>
      </c>
      <c r="M125" s="96">
        <f>'kuni 2025 detsember tegevuskava'!AB50</f>
        <v>60000</v>
      </c>
      <c r="N125" s="97" t="str">
        <f>"(15)"</f>
        <v>(15)</v>
      </c>
      <c r="O125" s="560">
        <f>'kuni 2025 detsember tegevuskava'!AE50</f>
        <v>30000</v>
      </c>
      <c r="P125" s="83" t="str">
        <f>"(15)"</f>
        <v>(15)</v>
      </c>
    </row>
    <row r="126" spans="2:16" ht="17.25" x14ac:dyDescent="0.25">
      <c r="B126" s="619"/>
      <c r="C126" s="622"/>
      <c r="D126" s="622"/>
      <c r="E126" s="622"/>
      <c r="F126" s="622"/>
      <c r="G126" s="562"/>
      <c r="H126" s="559"/>
      <c r="I126" s="162" t="s">
        <v>338</v>
      </c>
      <c r="J126" s="169"/>
      <c r="K126" s="169"/>
      <c r="L126" s="169"/>
      <c r="M126" s="169"/>
      <c r="N126" s="169"/>
      <c r="O126" s="169"/>
      <c r="P126" s="170"/>
    </row>
    <row r="127" spans="2:16" ht="17.25" x14ac:dyDescent="0.25">
      <c r="B127" s="619"/>
      <c r="C127" s="622"/>
      <c r="D127" s="622"/>
      <c r="E127" s="622"/>
      <c r="F127" s="622"/>
      <c r="G127" s="562"/>
      <c r="H127" s="559"/>
      <c r="I127" s="160">
        <f>SUM(I128:I128)</f>
        <v>109800</v>
      </c>
      <c r="J127" s="97"/>
      <c r="K127" s="554">
        <f>SUM(K128:K128)</f>
        <v>0</v>
      </c>
      <c r="L127" s="555"/>
      <c r="M127" s="160">
        <f>SUM(M128:M128)</f>
        <v>73200</v>
      </c>
      <c r="N127" s="152"/>
      <c r="O127" s="160">
        <f>SUM(O128:O128)</f>
        <v>36600</v>
      </c>
      <c r="P127" s="65"/>
    </row>
    <row r="128" spans="2:16" ht="75.75" customHeight="1" thickBot="1" x14ac:dyDescent="0.3">
      <c r="B128" s="620"/>
      <c r="C128" s="623"/>
      <c r="D128" s="623"/>
      <c r="E128" s="623"/>
      <c r="F128" s="623"/>
      <c r="G128" s="564"/>
      <c r="H128" s="167"/>
      <c r="I128" s="119">
        <f>SUM(K128+M128+O128)</f>
        <v>109800</v>
      </c>
      <c r="J128" s="120" t="str">
        <f>"(15)"</f>
        <v>(15)</v>
      </c>
      <c r="K128" s="89">
        <f>SUM(K125*1.2)</f>
        <v>0</v>
      </c>
      <c r="L128" s="90" t="str">
        <f>"(15)"</f>
        <v>(15)</v>
      </c>
      <c r="M128" s="119">
        <f>SUM(M125*1.22)</f>
        <v>73200</v>
      </c>
      <c r="N128" s="120" t="str">
        <f>"(15)"</f>
        <v>(15)</v>
      </c>
      <c r="O128" s="119">
        <f>SUM(O125*1.22)</f>
        <v>36600</v>
      </c>
      <c r="P128" s="92" t="str">
        <f>"(15)"</f>
        <v>(15)</v>
      </c>
    </row>
    <row r="129" spans="2:16" ht="17.25" x14ac:dyDescent="0.25">
      <c r="B129" s="618" t="str">
        <f>'kuni 2025 detsember tegevuskava'!A51&amp;"/"&amp;'kuni 2025 detsember tegevuskava'!C51</f>
        <v>KLIM/KeMIT</v>
      </c>
      <c r="C129" s="621" t="str">
        <f>'kuni 2025 detsember tegevuskava'!I51</f>
        <v>Ehitisregistris ei ole arendatud menetlusi ja täiendatud juhiseid taastuvenergia projektide kiirendamiseks (sh ühendloa ja KMH menetluse jaoks).</v>
      </c>
      <c r="D129" s="621" t="str">
        <f>'kuni 2025 detsember tegevuskava'!J51</f>
        <v>Ehitisregistri arendus meretuulepargi ühendloa ja KMH menetluste jaoks</v>
      </c>
      <c r="E129" s="621" t="str">
        <f>'kuni 2025 detsember tegevuskava'!K51</f>
        <v>EHR menetluskeskkonna laiendamine hoonestuslubade menetlemiseks, võimekus 01.07.2024 menetleda meretuulepargi taotluseid EHRis
Keskkonnalubade menetluste analüüs (e-mail -&gt; teenus; dok -&gt; andmed)
Menetluse funktsionaalsuse EHRi menetluskeskkonda toomiseks
Keskkonnalubade aruandlus ja analüütika (liidestamine andmeaidaga)
Liidestamine Kotkasega (x-tee teenused)
Ehitusgiidi täiendamine käsiraamatuks (k.a. protsessi täpsustamine)
Hoonestuse ja keskkonnalubade, giidi protsesside järelarendused ja hooldus (k.a. turvauuend.)</v>
      </c>
      <c r="F129" s="621" t="str">
        <f>'kuni 2025 detsember tegevuskava'!Q51&amp;"/"</f>
        <v>RRF/</v>
      </c>
      <c r="G129" s="563" cm="1">
        <f t="array" ref="G129">_xlfn.IFS('kuni 2025 detsember tegevuskava'!G51='kuni 2025 detsember tegevuskava'!$G$97,1,'kuni 2025 detsember tegevuskava'!G51='kuni 2025 detsember tegevuskava'!$G$98,2,'kuni 2025 detsember tegevuskava'!G51='kuni 2025 detsember tegevuskava'!$G$99,3,'kuni 2025 detsember tegevuskava'!G51='kuni 2025 detsember tegevuskava'!$G$100,4)</f>
        <v>1</v>
      </c>
      <c r="H129" s="168" cm="1">
        <f t="array" ref="H129">_xlfn.IFS(OR('kuni 2025 detsember tegevuskava'!Q51='kuni 2025 detsember tegevuskava'!$Q$97,'kuni 2025 detsember tegevuskava'!Q51='kuni 2025 detsember tegevuskava'!$Q$99,'kuni 2025 detsember tegevuskava'!Q51='kuni 2025 detsember tegevuskava'!$Q$100,'kuni 2025 detsember tegevuskava'!Q51='kuni 2025 detsember tegevuskava'!$Q$101),1,'kuni 2025 detsember tegevuskava'!Q51='kuni 2025 detsember tegevuskava'!$Q$102,2,'kuni 2025 detsember tegevuskava'!Q51='kuni 2025 detsember tegevuskava'!$Q$103,2,'kuni 2025 detsember tegevuskava'!Q51='kuni 2025 detsember tegevuskava'!$Q$98,3)</f>
        <v>1</v>
      </c>
      <c r="I129" s="121">
        <f>SUM(I130:I130)</f>
        <v>861250</v>
      </c>
      <c r="J129" s="122"/>
      <c r="K129" s="77">
        <f>SUM(K130:K130)</f>
        <v>0</v>
      </c>
      <c r="L129" s="79"/>
      <c r="M129" s="121">
        <f>SUM(M130:M130)</f>
        <v>861250</v>
      </c>
      <c r="N129" s="122"/>
      <c r="O129" s="77">
        <f>SUM(O130:O130)</f>
        <v>0</v>
      </c>
      <c r="P129" s="81"/>
    </row>
    <row r="130" spans="2:16" ht="17.25" x14ac:dyDescent="0.25">
      <c r="B130" s="619"/>
      <c r="C130" s="622"/>
      <c r="D130" s="622"/>
      <c r="E130" s="622"/>
      <c r="F130" s="622"/>
      <c r="G130" s="562"/>
      <c r="H130" s="559"/>
      <c r="I130" s="96">
        <f>SUM(K130+M130+O130)</f>
        <v>861250</v>
      </c>
      <c r="J130" s="97" t="str">
        <f>"(15)"</f>
        <v>(15)</v>
      </c>
      <c r="K130" s="560">
        <f>'kuni 2025 detsember tegevuskava'!Y51</f>
        <v>0</v>
      </c>
      <c r="L130" s="557" t="str">
        <f>"(15)"</f>
        <v>(15)</v>
      </c>
      <c r="M130" s="96">
        <f>'kuni 2025 detsember tegevuskava'!AB51</f>
        <v>861250</v>
      </c>
      <c r="N130" s="97" t="str">
        <f>"(15)"</f>
        <v>(15)</v>
      </c>
      <c r="O130" s="560">
        <f>'kuni 2025 detsember tegevuskava'!AE51</f>
        <v>0</v>
      </c>
      <c r="P130" s="83" t="str">
        <f>"(15)"</f>
        <v>(15)</v>
      </c>
    </row>
    <row r="131" spans="2:16" ht="17.25" x14ac:dyDescent="0.25">
      <c r="B131" s="619"/>
      <c r="C131" s="622"/>
      <c r="D131" s="622"/>
      <c r="E131" s="622"/>
      <c r="F131" s="622"/>
      <c r="G131" s="562"/>
      <c r="H131" s="559"/>
      <c r="I131" s="162" t="s">
        <v>338</v>
      </c>
      <c r="J131" s="169"/>
      <c r="K131" s="169"/>
      <c r="L131" s="169"/>
      <c r="M131" s="169"/>
      <c r="N131" s="169"/>
      <c r="O131" s="169"/>
      <c r="P131" s="170"/>
    </row>
    <row r="132" spans="2:16" ht="17.25" x14ac:dyDescent="0.25">
      <c r="B132" s="619"/>
      <c r="C132" s="622"/>
      <c r="D132" s="622"/>
      <c r="E132" s="622"/>
      <c r="F132" s="622"/>
      <c r="G132" s="562"/>
      <c r="H132" s="559"/>
      <c r="I132" s="160">
        <f>SUM(I133:I133)</f>
        <v>1050725</v>
      </c>
      <c r="J132" s="97"/>
      <c r="K132" s="554">
        <f>SUM(K133:K133)</f>
        <v>0</v>
      </c>
      <c r="L132" s="555"/>
      <c r="M132" s="160">
        <f>SUM(M133:M133)</f>
        <v>1050725</v>
      </c>
      <c r="N132" s="152"/>
      <c r="O132" s="160">
        <f>SUM(O133:O133)</f>
        <v>0</v>
      </c>
      <c r="P132" s="65"/>
    </row>
    <row r="133" spans="2:16" ht="188.25" customHeight="1" thickBot="1" x14ac:dyDescent="0.3">
      <c r="B133" s="620"/>
      <c r="C133" s="623"/>
      <c r="D133" s="623"/>
      <c r="E133" s="623"/>
      <c r="F133" s="623"/>
      <c r="G133" s="564"/>
      <c r="H133" s="167"/>
      <c r="I133" s="119">
        <f>SUM(K133+M133+O133)</f>
        <v>1050725</v>
      </c>
      <c r="J133" s="120" t="str">
        <f>"(15)"</f>
        <v>(15)</v>
      </c>
      <c r="K133" s="89">
        <f>SUM(K130*1.2)</f>
        <v>0</v>
      </c>
      <c r="L133" s="90" t="str">
        <f>"(15)"</f>
        <v>(15)</v>
      </c>
      <c r="M133" s="119">
        <f>SUM(M130*1.22)</f>
        <v>1050725</v>
      </c>
      <c r="N133" s="120" t="str">
        <f>"(15)"</f>
        <v>(15)</v>
      </c>
      <c r="O133" s="119">
        <f>SUM(O130*1.22)</f>
        <v>0</v>
      </c>
      <c r="P133" s="92" t="str">
        <f>"(15)"</f>
        <v>(15)</v>
      </c>
    </row>
    <row r="134" spans="2:16" ht="17.25" x14ac:dyDescent="0.25">
      <c r="B134" s="618" t="str">
        <f>'kuni 2025 detsember tegevuskava'!A52&amp;"/"&amp;'kuni 2025 detsember tegevuskava'!C52</f>
        <v>KLIM/KAUR</v>
      </c>
      <c r="C134" s="621" t="str">
        <f>'kuni 2025 detsember tegevuskava'!I52</f>
        <v>Metsade osas puudub operatiivne ülevaade. Aruandluskohustus on peaaegu olematu ning erinevalt riigimetsadest ei ole erametsade osas toimunud raiete ja üldiselt metsa kohta ülevaadet.</v>
      </c>
      <c r="D134" s="621" t="str">
        <f>'kuni 2025 detsember tegevuskava'!J52</f>
        <v>Reaalajamajanduse metsaprojekt. Operatiivne raieinfo</v>
      </c>
      <c r="E134" s="621" t="str">
        <f>'kuni 2025 detsember tegevuskava'!K52</f>
        <v>2023. aastal on läbi viidud valdkonda ja metsaaruandlust kaardistav uuring. Vastu on võetud kaugseire abil metsamuutuste tuvastamise pilootprojekti I etapp. 2024. aastal on kaugseire pilootprojekt vastu võetud. 2024. aastal välja töötatud prototüüp raadamismääruse aruandluse osas andmepõhisele aruandlusele üleminekuks. 2025. aastal kolm planeeritud tegevussuunda: metsaandmete osas täiendavate kaugseirelahenduste piloteerimine, metsa inventeerimisandmete parendamine uudsete tehnoloogiate ja kaugseire abil ning keskkonnaaruandluse osas andmepõhisele aruandlusele ülemineku võimaldamiseks tegevused.</v>
      </c>
      <c r="F134" s="621" t="str">
        <f>'kuni 2025 detsember tegevuskava'!Q52&amp;"/"</f>
        <v>Muu rahastus/</v>
      </c>
      <c r="G134" s="563" cm="1">
        <f t="array" ref="G134">_xlfn.IFS('kuni 2025 detsember tegevuskava'!G52='kuni 2025 detsember tegevuskava'!$G$97,1,'kuni 2025 detsember tegevuskava'!G52='kuni 2025 detsember tegevuskava'!$G$98,2,'kuni 2025 detsember tegevuskava'!G52='kuni 2025 detsember tegevuskava'!$G$99,3,'kuni 2025 detsember tegevuskava'!G52='kuni 2025 detsember tegevuskava'!$G$100,4)</f>
        <v>4</v>
      </c>
      <c r="H134" s="168" cm="1">
        <f t="array" ref="H134">_xlfn.IFS(OR('kuni 2025 detsember tegevuskava'!Q52='kuni 2025 detsember tegevuskava'!$Q$97,'kuni 2025 detsember tegevuskava'!Q52='kuni 2025 detsember tegevuskava'!$Q$99,'kuni 2025 detsember tegevuskava'!Q52='kuni 2025 detsember tegevuskava'!$Q$100,'kuni 2025 detsember tegevuskava'!Q52='kuni 2025 detsember tegevuskava'!$Q$101),1,'kuni 2025 detsember tegevuskava'!Q52='kuni 2025 detsember tegevuskava'!$Q$102,2,'kuni 2025 detsember tegevuskava'!Q52='kuni 2025 detsember tegevuskava'!$Q$103,2,'kuni 2025 detsember tegevuskava'!Q52='kuni 2025 detsember tegevuskava'!$Q$98,3)</f>
        <v>3</v>
      </c>
      <c r="I134" s="121">
        <f>SUM(I135:I136)</f>
        <v>1003500</v>
      </c>
      <c r="J134" s="122"/>
      <c r="K134" s="77">
        <f>SUM(K135:K136)</f>
        <v>63500</v>
      </c>
      <c r="L134" s="79"/>
      <c r="M134" s="121">
        <f>SUM(M135:M136)</f>
        <v>180000</v>
      </c>
      <c r="N134" s="122"/>
      <c r="O134" s="77">
        <f>SUM(O135:O136)</f>
        <v>760000</v>
      </c>
      <c r="P134" s="81"/>
    </row>
    <row r="135" spans="2:16" ht="17.25" x14ac:dyDescent="0.25">
      <c r="B135" s="619"/>
      <c r="C135" s="622"/>
      <c r="D135" s="622"/>
      <c r="E135" s="622"/>
      <c r="F135" s="622"/>
      <c r="G135" s="562"/>
      <c r="H135" s="559"/>
      <c r="I135" s="96">
        <f>SUM(K135+M135+O135)</f>
        <v>411500</v>
      </c>
      <c r="J135" s="97" t="str">
        <f>"(50)"</f>
        <v>(50)</v>
      </c>
      <c r="K135" s="560">
        <f>'kuni 2025 detsember tegevuskava'!Z52</f>
        <v>15500</v>
      </c>
      <c r="L135" s="557" t="str">
        <f>"(50)"</f>
        <v>(50)</v>
      </c>
      <c r="M135" s="96">
        <f>'kuni 2025 detsember tegevuskava'!AC52</f>
        <v>36000</v>
      </c>
      <c r="N135" s="97" t="str">
        <f>"(50)"</f>
        <v>(50)</v>
      </c>
      <c r="O135" s="560">
        <f>'kuni 2025 detsember tegevuskava'!AF52</f>
        <v>360000</v>
      </c>
      <c r="P135" s="83" t="str">
        <f>"(50)"</f>
        <v>(50)</v>
      </c>
    </row>
    <row r="136" spans="2:16" ht="17.25" x14ac:dyDescent="0.25">
      <c r="B136" s="619"/>
      <c r="C136" s="622"/>
      <c r="D136" s="622"/>
      <c r="E136" s="622"/>
      <c r="F136" s="622"/>
      <c r="G136" s="562"/>
      <c r="H136" s="559"/>
      <c r="I136" s="98">
        <f>SUM(K136+M136+O136)</f>
        <v>592000</v>
      </c>
      <c r="J136" s="99" t="str">
        <f>"(55)"</f>
        <v>(55)</v>
      </c>
      <c r="K136" s="93">
        <f>'kuni 2025 detsember tegevuskava'!AA52</f>
        <v>48000</v>
      </c>
      <c r="L136" s="84" t="str">
        <f>"(55)"</f>
        <v>(55)</v>
      </c>
      <c r="M136" s="98">
        <f>'kuni 2025 detsember tegevuskava'!AD52</f>
        <v>144000</v>
      </c>
      <c r="N136" s="99" t="str">
        <f>"(55)"</f>
        <v>(55)</v>
      </c>
      <c r="O136" s="93">
        <f>'kuni 2025 detsember tegevuskava'!AG52</f>
        <v>400000</v>
      </c>
      <c r="P136" s="86" t="str">
        <f>"(55)"</f>
        <v>(55)</v>
      </c>
    </row>
    <row r="137" spans="2:16" ht="17.25" x14ac:dyDescent="0.25">
      <c r="B137" s="619"/>
      <c r="C137" s="622"/>
      <c r="D137" s="622"/>
      <c r="E137" s="622"/>
      <c r="F137" s="622"/>
      <c r="G137" s="562"/>
      <c r="H137" s="559"/>
      <c r="I137" s="140" t="s">
        <v>338</v>
      </c>
      <c r="J137" s="8"/>
      <c r="K137" s="8"/>
      <c r="L137" s="8"/>
      <c r="M137" s="8"/>
      <c r="N137" s="8"/>
      <c r="O137" s="8"/>
      <c r="P137" s="147"/>
    </row>
    <row r="138" spans="2:16" ht="18" thickBot="1" x14ac:dyDescent="0.3">
      <c r="B138" s="619"/>
      <c r="C138" s="622"/>
      <c r="D138" s="622"/>
      <c r="E138" s="622"/>
      <c r="F138" s="622"/>
      <c r="G138" s="562"/>
      <c r="H138" s="559"/>
      <c r="I138" s="94">
        <f>SUM(I139:I140)</f>
        <v>1132780</v>
      </c>
      <c r="J138" s="95"/>
      <c r="K138" s="87">
        <f>SUM(K139:K140)</f>
        <v>73100</v>
      </c>
      <c r="L138" s="88"/>
      <c r="M138" s="94">
        <f>SUM(M139:M140)</f>
        <v>211680</v>
      </c>
      <c r="N138" s="100"/>
      <c r="O138" s="94">
        <f>SUM(O139:O140)</f>
        <v>848000</v>
      </c>
      <c r="P138" s="123"/>
    </row>
    <row r="139" spans="2:16" ht="18" thickBot="1" x14ac:dyDescent="0.3">
      <c r="B139" s="619"/>
      <c r="C139" s="622"/>
      <c r="D139" s="622"/>
      <c r="E139" s="622"/>
      <c r="F139" s="622"/>
      <c r="G139" s="562"/>
      <c r="H139" s="559"/>
      <c r="I139" s="96">
        <f>SUM(K139+M139+O139)</f>
        <v>411500</v>
      </c>
      <c r="J139" s="97" t="str">
        <f>"(50)"</f>
        <v>(50)</v>
      </c>
      <c r="K139" s="560">
        <f>K135</f>
        <v>15500</v>
      </c>
      <c r="L139" s="163" t="str">
        <f>"(50)"</f>
        <v>(50)</v>
      </c>
      <c r="M139" s="560">
        <f>M135</f>
        <v>36000</v>
      </c>
      <c r="N139" s="97" t="str">
        <f>"(50)"</f>
        <v>(50)</v>
      </c>
      <c r="O139" s="96">
        <f>O135</f>
        <v>360000</v>
      </c>
      <c r="P139" s="83" t="str">
        <f>"(50)"</f>
        <v>(50)</v>
      </c>
    </row>
    <row r="140" spans="2:16" ht="135.75" customHeight="1" thickBot="1" x14ac:dyDescent="0.3">
      <c r="B140" s="620"/>
      <c r="C140" s="623"/>
      <c r="D140" s="623"/>
      <c r="E140" s="623"/>
      <c r="F140" s="623"/>
      <c r="G140" s="564"/>
      <c r="H140" s="167"/>
      <c r="I140" s="119">
        <f>SUM(K140+M140+O140)</f>
        <v>721280</v>
      </c>
      <c r="J140" s="120" t="str">
        <f>"(55)"</f>
        <v>(55)</v>
      </c>
      <c r="K140" s="89">
        <f>SUM(K136*1.2)</f>
        <v>57600</v>
      </c>
      <c r="L140" s="90" t="str">
        <f>"(55)"</f>
        <v>(55)</v>
      </c>
      <c r="M140" s="119">
        <f>SUM(M136*1.22)</f>
        <v>175680</v>
      </c>
      <c r="N140" s="120" t="str">
        <f>"(55)"</f>
        <v>(55)</v>
      </c>
      <c r="O140" s="119">
        <f>SUM(O136*1.22)</f>
        <v>488000</v>
      </c>
      <c r="P140" s="92" t="str">
        <f>"(55)"</f>
        <v>(55)</v>
      </c>
    </row>
    <row r="141" spans="2:16" ht="17.25" x14ac:dyDescent="0.25">
      <c r="B141" s="618" t="str">
        <f>'kuni 2025 detsember tegevuskava'!A54&amp;"/"&amp;'kuni 2025 detsember tegevuskava'!C54</f>
        <v xml:space="preserve">KLIM/KliM </v>
      </c>
      <c r="C141" s="621" t="str">
        <f>'kuni 2025 detsember tegevuskava'!I54</f>
        <v>Ühtses keskkonnaotsuste infosüsteemis on mitmeid funktsionaalsuseid, mis põhjustavad teenusega seotud halduskoormust loa omajale, näiteks mõnel juhul dubleerivate andmete esitamine või ebaselged taotluse vormid. Lisaks halduskoormuse ennetamiseks on vaja arendada KOTKASesse uus teenus - teise kauplemissüsteemi loa taotlemine.</v>
      </c>
      <c r="D141" s="621" t="str">
        <f>'kuni 2025 detsember tegevuskava'!J54</f>
        <v>Andmepõhine jäätmete, õhu- ja veearuandlus</v>
      </c>
      <c r="E141" s="621" t="str">
        <f>'kuni 2025 detsember tegevuskava'!K54</f>
        <v>KOTKAS halduskoormust vähendavate funktsionaalsuste lisamine.
2024 arendatakse järgmisi teenuseid ja funktsionaalususi:
- Aruandlusega seotud halduskoormuse vähendamisega seotud väikearendused
- Loa taotluse vormidega seotud väikearendused, et taotlejal oleks selgem milliseid andmeid esitada ning dubleervate andmete esitamise vähendamine (nt andmete kandumine vormide vahel) taotluses
- Jäätmevaldkonda reguleerivate keskkonnakaitselubade taotluste juurde automaatse finantstagatise suuruse arvutuse loomine
- HKS 2  loa (teise kauplemissüsteemi luba) taotlemise ja väljastamise arendamine KOTKASesse. Uus teenud on seotud Euroopa Parlamendi ja nõukogu direktiivi üle võtmisega, millega luuakse liidus kasvuhoonegaaside lubatud heitkoguse ühikutega kauplemise süsteem.</v>
      </c>
      <c r="F141" s="621" t="str">
        <f>'kuni 2025 detsember tegevuskava'!Q54&amp;"/"</f>
        <v>SF 21-27 (taotletav raha)/</v>
      </c>
      <c r="G141" s="563" cm="1">
        <f t="array" ref="G141">_xlfn.IFS('kuni 2025 detsember tegevuskava'!G54='kuni 2025 detsember tegevuskava'!$G$97,1,'kuni 2025 detsember tegevuskava'!G54='kuni 2025 detsember tegevuskava'!$G$98,2,'kuni 2025 detsember tegevuskava'!G54='kuni 2025 detsember tegevuskava'!$G$99,3,'kuni 2025 detsember tegevuskava'!G54='kuni 2025 detsember tegevuskava'!$G$100,4)</f>
        <v>1</v>
      </c>
      <c r="H141" s="168" cm="1">
        <f t="array" ref="H141">_xlfn.IFS(OR('kuni 2025 detsember tegevuskava'!Q54='kuni 2025 detsember tegevuskava'!$Q$97,'kuni 2025 detsember tegevuskava'!Q54='kuni 2025 detsember tegevuskava'!$Q$99,'kuni 2025 detsember tegevuskava'!Q54='kuni 2025 detsember tegevuskava'!$Q$100,'kuni 2025 detsember tegevuskava'!Q54='kuni 2025 detsember tegevuskava'!$Q$101),1,'kuni 2025 detsember tegevuskava'!Q54='kuni 2025 detsember tegevuskava'!$Q$102,2,'kuni 2025 detsember tegevuskava'!Q54='kuni 2025 detsember tegevuskava'!$Q$103,2,'kuni 2025 detsember tegevuskava'!Q54='kuni 2025 detsember tegevuskava'!$Q$98,3)</f>
        <v>2</v>
      </c>
      <c r="I141" s="121">
        <f>SUM(I142:I142)</f>
        <v>50000</v>
      </c>
      <c r="J141" s="122"/>
      <c r="K141" s="77">
        <f>SUM(K142:K142)</f>
        <v>0</v>
      </c>
      <c r="L141" s="79"/>
      <c r="M141" s="121">
        <f>SUM(M142:M142)</f>
        <v>0</v>
      </c>
      <c r="N141" s="122"/>
      <c r="O141" s="77">
        <f>SUM(O142:O142)</f>
        <v>50000</v>
      </c>
      <c r="P141" s="81"/>
    </row>
    <row r="142" spans="2:16" ht="17.25" x14ac:dyDescent="0.25">
      <c r="B142" s="619"/>
      <c r="C142" s="622"/>
      <c r="D142" s="622"/>
      <c r="E142" s="622"/>
      <c r="F142" s="622"/>
      <c r="G142" s="562"/>
      <c r="H142" s="559"/>
      <c r="I142" s="96">
        <f>SUM(K142+M142+O142)</f>
        <v>50000</v>
      </c>
      <c r="J142" s="97" t="str">
        <f>"(15)"</f>
        <v>(15)</v>
      </c>
      <c r="K142" s="560">
        <f>'kuni 2025 detsember tegevuskava'!Y54</f>
        <v>0</v>
      </c>
      <c r="L142" s="557" t="str">
        <f>"(15)"</f>
        <v>(15)</v>
      </c>
      <c r="M142" s="96">
        <f>'kuni 2025 detsember tegevuskava'!AB54</f>
        <v>0</v>
      </c>
      <c r="N142" s="97" t="str">
        <f>"(15)"</f>
        <v>(15)</v>
      </c>
      <c r="O142" s="560">
        <f>'kuni 2025 detsember tegevuskava'!AE54</f>
        <v>50000</v>
      </c>
      <c r="P142" s="83" t="str">
        <f>"(15)"</f>
        <v>(15)</v>
      </c>
    </row>
    <row r="143" spans="2:16" ht="17.25" x14ac:dyDescent="0.25">
      <c r="B143" s="619"/>
      <c r="C143" s="622"/>
      <c r="D143" s="622"/>
      <c r="E143" s="622"/>
      <c r="F143" s="622"/>
      <c r="G143" s="562"/>
      <c r="H143" s="559"/>
      <c r="I143" s="162" t="s">
        <v>338</v>
      </c>
      <c r="J143" s="169"/>
      <c r="K143" s="169"/>
      <c r="L143" s="169"/>
      <c r="M143" s="169"/>
      <c r="N143" s="169"/>
      <c r="O143" s="169"/>
      <c r="P143" s="170"/>
    </row>
    <row r="144" spans="2:16" ht="17.25" x14ac:dyDescent="0.25">
      <c r="B144" s="619"/>
      <c r="C144" s="622"/>
      <c r="D144" s="622"/>
      <c r="E144" s="622"/>
      <c r="F144" s="622"/>
      <c r="G144" s="562"/>
      <c r="H144" s="559"/>
      <c r="I144" s="160">
        <f>SUM(I145:I145)</f>
        <v>61000</v>
      </c>
      <c r="J144" s="97"/>
      <c r="K144" s="554">
        <f>SUM(K145:K145)</f>
        <v>0</v>
      </c>
      <c r="L144" s="555"/>
      <c r="M144" s="160">
        <f>SUM(M145:M145)</f>
        <v>0</v>
      </c>
      <c r="N144" s="152"/>
      <c r="O144" s="160">
        <f>SUM(O145:O145)</f>
        <v>61000</v>
      </c>
      <c r="P144" s="65"/>
    </row>
    <row r="145" spans="2:16" ht="294" customHeight="1" thickBot="1" x14ac:dyDescent="0.3">
      <c r="B145" s="620"/>
      <c r="C145" s="623"/>
      <c r="D145" s="623"/>
      <c r="E145" s="623"/>
      <c r="F145" s="623"/>
      <c r="G145" s="564"/>
      <c r="H145" s="167"/>
      <c r="I145" s="119">
        <f>SUM(K145+M145+O145)</f>
        <v>61000</v>
      </c>
      <c r="J145" s="120" t="str">
        <f>"(15)"</f>
        <v>(15)</v>
      </c>
      <c r="K145" s="89">
        <f>SUM(K142*1.2)</f>
        <v>0</v>
      </c>
      <c r="L145" s="90" t="str">
        <f>"(15)"</f>
        <v>(15)</v>
      </c>
      <c r="M145" s="119">
        <f>SUM(M142*1.22)</f>
        <v>0</v>
      </c>
      <c r="N145" s="120" t="str">
        <f>"(15)"</f>
        <v>(15)</v>
      </c>
      <c r="O145" s="119">
        <f>SUM(O142*1.22)</f>
        <v>61000</v>
      </c>
      <c r="P145" s="92" t="str">
        <f>"(15)"</f>
        <v>(15)</v>
      </c>
    </row>
    <row r="147" spans="2:16" ht="130.5" customHeight="1" x14ac:dyDescent="0.25">
      <c r="B147" s="617" t="s">
        <v>530</v>
      </c>
      <c r="C147" s="617"/>
      <c r="D147" s="617"/>
      <c r="E147" s="617"/>
      <c r="F147" s="649"/>
      <c r="G147" s="649"/>
      <c r="H147" s="649"/>
      <c r="I147" s="649"/>
      <c r="J147" s="649"/>
      <c r="K147" s="649"/>
      <c r="L147" s="649"/>
      <c r="M147" s="649"/>
      <c r="N147" s="649"/>
      <c r="O147" s="649"/>
      <c r="P147" s="649"/>
    </row>
    <row r="149" spans="2:16" x14ac:dyDescent="0.25">
      <c r="B149" s="567" t="s">
        <v>534</v>
      </c>
    </row>
    <row r="150" spans="2:16" x14ac:dyDescent="0.25">
      <c r="B150" s="567" t="s">
        <v>535</v>
      </c>
    </row>
    <row r="151" spans="2:16" x14ac:dyDescent="0.2">
      <c r="B151" s="660" t="s">
        <v>536</v>
      </c>
    </row>
  </sheetData>
  <mergeCells count="114">
    <mergeCell ref="B7:P7"/>
    <mergeCell ref="B10:P10"/>
    <mergeCell ref="B2:P2"/>
    <mergeCell ref="Q15:AA15"/>
    <mergeCell ref="Q16:AA16"/>
    <mergeCell ref="I29:J29"/>
    <mergeCell ref="Q17:AA17"/>
    <mergeCell ref="M29:N29"/>
    <mergeCell ref="I30:J30"/>
    <mergeCell ref="K30:L30"/>
    <mergeCell ref="M30:N30"/>
    <mergeCell ref="K29:L29"/>
    <mergeCell ref="O29:P29"/>
    <mergeCell ref="O30:P30"/>
    <mergeCell ref="B35:B41"/>
    <mergeCell ref="B42:B46"/>
    <mergeCell ref="B47:B51"/>
    <mergeCell ref="B52:B56"/>
    <mergeCell ref="B57:B65"/>
    <mergeCell ref="B29:B30"/>
    <mergeCell ref="C29:C30"/>
    <mergeCell ref="D29:D30"/>
    <mergeCell ref="F29:H30"/>
    <mergeCell ref="D35:D41"/>
    <mergeCell ref="D42:D46"/>
    <mergeCell ref="D47:D51"/>
    <mergeCell ref="D52:D56"/>
    <mergeCell ref="D57:D65"/>
    <mergeCell ref="F35:F41"/>
    <mergeCell ref="F42:F46"/>
    <mergeCell ref="F47:F51"/>
    <mergeCell ref="F52:F56"/>
    <mergeCell ref="F57:F65"/>
    <mergeCell ref="B93:B97"/>
    <mergeCell ref="B98:B102"/>
    <mergeCell ref="B103:B107"/>
    <mergeCell ref="B108:B116"/>
    <mergeCell ref="B117:B123"/>
    <mergeCell ref="B66:B72"/>
    <mergeCell ref="B73:B77"/>
    <mergeCell ref="B78:B82"/>
    <mergeCell ref="B83:B87"/>
    <mergeCell ref="B88:B92"/>
    <mergeCell ref="D66:D72"/>
    <mergeCell ref="D73:D77"/>
    <mergeCell ref="D78:D82"/>
    <mergeCell ref="D83:D87"/>
    <mergeCell ref="D88:D92"/>
    <mergeCell ref="C134:C140"/>
    <mergeCell ref="C35:C41"/>
    <mergeCell ref="C42:C46"/>
    <mergeCell ref="C47:C51"/>
    <mergeCell ref="C52:C56"/>
    <mergeCell ref="C57:C65"/>
    <mergeCell ref="C66:C72"/>
    <mergeCell ref="C73:C77"/>
    <mergeCell ref="C78:C82"/>
    <mergeCell ref="C83:C87"/>
    <mergeCell ref="C88:C92"/>
    <mergeCell ref="C93:C97"/>
    <mergeCell ref="C98:C102"/>
    <mergeCell ref="C103:C107"/>
    <mergeCell ref="C108:C116"/>
    <mergeCell ref="C117:C123"/>
    <mergeCell ref="C124:C128"/>
    <mergeCell ref="C129:C133"/>
    <mergeCell ref="F66:F72"/>
    <mergeCell ref="F73:F77"/>
    <mergeCell ref="F78:F82"/>
    <mergeCell ref="F83:F87"/>
    <mergeCell ref="F88:F92"/>
    <mergeCell ref="E134:E140"/>
    <mergeCell ref="E35:E41"/>
    <mergeCell ref="E42:E46"/>
    <mergeCell ref="E47:E51"/>
    <mergeCell ref="E52:E56"/>
    <mergeCell ref="E57:E65"/>
    <mergeCell ref="E66:E72"/>
    <mergeCell ref="E73:E77"/>
    <mergeCell ref="E78:E82"/>
    <mergeCell ref="E83:E87"/>
    <mergeCell ref="E88:E92"/>
    <mergeCell ref="E93:E97"/>
    <mergeCell ref="E98:E102"/>
    <mergeCell ref="E103:E107"/>
    <mergeCell ref="E108:E116"/>
    <mergeCell ref="E117:E123"/>
    <mergeCell ref="E124:E128"/>
    <mergeCell ref="E129:E133"/>
    <mergeCell ref="F93:F97"/>
    <mergeCell ref="F98:F102"/>
    <mergeCell ref="F103:F107"/>
    <mergeCell ref="F108:F116"/>
    <mergeCell ref="F117:F123"/>
    <mergeCell ref="D124:D128"/>
    <mergeCell ref="D129:D133"/>
    <mergeCell ref="D134:D140"/>
    <mergeCell ref="D93:D97"/>
    <mergeCell ref="D98:D102"/>
    <mergeCell ref="D103:D107"/>
    <mergeCell ref="D108:D116"/>
    <mergeCell ref="D117:D123"/>
    <mergeCell ref="B141:B145"/>
    <mergeCell ref="C141:C145"/>
    <mergeCell ref="D141:D145"/>
    <mergeCell ref="E141:E145"/>
    <mergeCell ref="F141:F145"/>
    <mergeCell ref="F124:F128"/>
    <mergeCell ref="F129:F133"/>
    <mergeCell ref="F134:F140"/>
    <mergeCell ref="B124:B128"/>
    <mergeCell ref="B129:B133"/>
    <mergeCell ref="B134:B140"/>
    <mergeCell ref="B147:P147"/>
  </mergeCells>
  <pageMargins left="0.25" right="0.25" top="0.75" bottom="0.75" header="0.3" footer="0.3"/>
  <pageSetup paperSize="9" scale="65"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0A711-8F00-4DAA-935E-9C5996CA542D}">
  <dimension ref="A2:I179"/>
  <sheetViews>
    <sheetView showGridLines="0" topLeftCell="A9" zoomScale="90" zoomScaleNormal="90" workbookViewId="0">
      <selection activeCell="D60" sqref="D60"/>
    </sheetView>
  </sheetViews>
  <sheetFormatPr defaultColWidth="9.140625" defaultRowHeight="15" x14ac:dyDescent="0.25"/>
  <cols>
    <col min="1" max="1" width="9.140625" style="1"/>
    <col min="2" max="2" width="22.140625" style="39" customWidth="1"/>
    <col min="3" max="5" width="18" style="1" customWidth="1"/>
    <col min="6" max="6" width="16.140625" style="1" bestFit="1" customWidth="1"/>
    <col min="7" max="7" width="12.140625" style="1" customWidth="1"/>
    <col min="8" max="8" width="12.85546875" style="1" customWidth="1"/>
    <col min="9" max="9" width="11.85546875" style="1" customWidth="1"/>
    <col min="10" max="10" width="11.5703125" style="1" customWidth="1"/>
    <col min="11" max="11" width="13.140625" style="1" customWidth="1"/>
    <col min="12" max="12" width="11.85546875" style="1" customWidth="1"/>
    <col min="13" max="22" width="9.140625" style="1"/>
    <col min="23" max="23" width="12.140625" style="1" bestFit="1" customWidth="1"/>
    <col min="24" max="16384" width="9.140625" style="1"/>
  </cols>
  <sheetData>
    <row r="2" spans="1:8" ht="18.75" x14ac:dyDescent="0.25">
      <c r="A2" s="112" t="s">
        <v>250</v>
      </c>
      <c r="B2" s="490"/>
    </row>
    <row r="4" spans="1:8" x14ac:dyDescent="0.25">
      <c r="B4" s="178" t="s">
        <v>339</v>
      </c>
      <c r="C4" s="645" t="s">
        <v>340</v>
      </c>
      <c r="D4" s="645"/>
      <c r="E4" s="645"/>
      <c r="F4" s="645"/>
    </row>
    <row r="5" spans="1:8" x14ac:dyDescent="0.25">
      <c r="B5" s="178"/>
      <c r="C5" s="177" t="s">
        <v>341</v>
      </c>
      <c r="D5" s="177" t="s">
        <v>342</v>
      </c>
      <c r="E5" s="177" t="s">
        <v>343</v>
      </c>
      <c r="F5" s="177" t="s">
        <v>344</v>
      </c>
    </row>
    <row r="6" spans="1:8" x14ac:dyDescent="0.25">
      <c r="B6" s="178" t="s">
        <v>345</v>
      </c>
      <c r="C6" s="179">
        <f>SUM(C7:C9)</f>
        <v>23654951</v>
      </c>
      <c r="D6" s="179">
        <f>SUM(D7:D9)</f>
        <v>19092208</v>
      </c>
      <c r="E6" s="179">
        <f>SUM(E7:E9)</f>
        <v>4562743</v>
      </c>
      <c r="F6" s="180">
        <f>SUM(D6/C6)</f>
        <v>0.80711255753605238</v>
      </c>
    </row>
    <row r="7" spans="1:8" x14ac:dyDescent="0.25">
      <c r="B7" s="159" t="s">
        <v>346</v>
      </c>
      <c r="C7" s="181">
        <v>18445929</v>
      </c>
      <c r="D7" s="181">
        <v>15129882</v>
      </c>
      <c r="E7" s="181">
        <f>SUM(C7-D7)</f>
        <v>3316047</v>
      </c>
      <c r="F7" s="182">
        <f>SUM(D7/C7)</f>
        <v>0.82022878869370042</v>
      </c>
      <c r="G7" s="113"/>
      <c r="H7" s="114"/>
    </row>
    <row r="8" spans="1:8" x14ac:dyDescent="0.25">
      <c r="B8" s="159" t="s">
        <v>347</v>
      </c>
      <c r="C8" s="181">
        <v>2866992</v>
      </c>
      <c r="D8" s="181">
        <v>1015038</v>
      </c>
      <c r="E8" s="181">
        <f>SUM(C8-D8)</f>
        <v>1851954</v>
      </c>
      <c r="F8" s="182">
        <f>SUM(D8/C8)</f>
        <v>0.35404284350985282</v>
      </c>
      <c r="G8" s="113"/>
    </row>
    <row r="9" spans="1:8" x14ac:dyDescent="0.25">
      <c r="B9" s="159" t="s">
        <v>348</v>
      </c>
      <c r="C9" s="181">
        <v>2342030</v>
      </c>
      <c r="D9" s="181">
        <v>2947288</v>
      </c>
      <c r="E9" s="181">
        <f>SUM(C9-D9)</f>
        <v>-605258</v>
      </c>
      <c r="F9" s="182">
        <f>SUM(D9/C9)</f>
        <v>1.2584330687480518</v>
      </c>
    </row>
    <row r="18" spans="2:6" x14ac:dyDescent="0.25">
      <c r="B18" s="646" t="s">
        <v>349</v>
      </c>
      <c r="C18" s="645" t="s">
        <v>340</v>
      </c>
      <c r="D18" s="645"/>
      <c r="E18" s="645"/>
      <c r="F18" s="645"/>
    </row>
    <row r="19" spans="2:6" x14ac:dyDescent="0.25">
      <c r="B19" s="646"/>
      <c r="C19" s="177" t="s">
        <v>341</v>
      </c>
      <c r="D19" s="177" t="s">
        <v>342</v>
      </c>
      <c r="E19" s="177" t="s">
        <v>343</v>
      </c>
      <c r="F19" s="177" t="s">
        <v>344</v>
      </c>
    </row>
    <row r="20" spans="2:6" x14ac:dyDescent="0.25">
      <c r="B20" s="178" t="s">
        <v>345</v>
      </c>
      <c r="C20" s="179">
        <f>SUM(C21:C24)</f>
        <v>23654951</v>
      </c>
      <c r="D20" s="179">
        <f>SUM(D21:D24)</f>
        <v>19092208</v>
      </c>
      <c r="E20" s="179">
        <f>SUM(E21:E24)</f>
        <v>4562743</v>
      </c>
      <c r="F20" s="180">
        <f>SUM(D20/C20)</f>
        <v>0.80711255753605238</v>
      </c>
    </row>
    <row r="21" spans="2:6" x14ac:dyDescent="0.25">
      <c r="B21" s="159" t="s">
        <v>350</v>
      </c>
      <c r="C21" s="181">
        <v>8998846</v>
      </c>
      <c r="D21" s="181">
        <v>4928888</v>
      </c>
      <c r="E21" s="181">
        <f>SUM(C21-D21)</f>
        <v>4069958</v>
      </c>
      <c r="F21" s="182">
        <f>SUM(D21/C21)</f>
        <v>0.54772445266870884</v>
      </c>
    </row>
    <row r="22" spans="2:6" x14ac:dyDescent="0.25">
      <c r="B22" s="159" t="s">
        <v>351</v>
      </c>
      <c r="C22" s="181">
        <v>6212048</v>
      </c>
      <c r="D22" s="181">
        <v>4869180</v>
      </c>
      <c r="E22" s="181">
        <f>SUM(C22-D22)</f>
        <v>1342868</v>
      </c>
      <c r="F22" s="182">
        <f>SUM(D22/C22)</f>
        <v>0.78382845721732997</v>
      </c>
    </row>
    <row r="23" spans="2:6" x14ac:dyDescent="0.25">
      <c r="B23" s="159" t="s">
        <v>352</v>
      </c>
      <c r="C23" s="181">
        <v>6279419</v>
      </c>
      <c r="D23" s="181">
        <v>6405782</v>
      </c>
      <c r="E23" s="181">
        <f>SUM(C23-D23)</f>
        <v>-126363</v>
      </c>
      <c r="F23" s="182">
        <f>SUM(D23/C23)</f>
        <v>1.0201233585463878</v>
      </c>
    </row>
    <row r="24" spans="2:6" x14ac:dyDescent="0.25">
      <c r="B24" s="159" t="s">
        <v>353</v>
      </c>
      <c r="C24" s="181">
        <v>2164638</v>
      </c>
      <c r="D24" s="181">
        <v>2888358</v>
      </c>
      <c r="E24" s="181">
        <f>SUM(C24-D24)</f>
        <v>-723720</v>
      </c>
      <c r="F24" s="182">
        <f>SUM(D24/C24)</f>
        <v>1.3343376583059154</v>
      </c>
    </row>
    <row r="33" spans="1:3" ht="18.75" x14ac:dyDescent="0.25">
      <c r="A33" s="112" t="s">
        <v>354</v>
      </c>
      <c r="B33" s="490"/>
    </row>
    <row r="35" spans="1:3" x14ac:dyDescent="0.25">
      <c r="B35" s="183" t="s">
        <v>355</v>
      </c>
      <c r="C35" s="177">
        <v>2024</v>
      </c>
    </row>
    <row r="36" spans="1:3" x14ac:dyDescent="0.25">
      <c r="B36" s="183" t="s">
        <v>240</v>
      </c>
      <c r="C36" s="179">
        <f>SUM(C37:C39)</f>
        <v>17386503</v>
      </c>
    </row>
    <row r="37" spans="1:3" x14ac:dyDescent="0.25">
      <c r="B37" s="159" t="s">
        <v>346</v>
      </c>
      <c r="C37" s="181">
        <v>13903157</v>
      </c>
    </row>
    <row r="38" spans="1:3" x14ac:dyDescent="0.25">
      <c r="B38" s="159" t="s">
        <v>347</v>
      </c>
      <c r="C38" s="181">
        <v>629928</v>
      </c>
    </row>
    <row r="39" spans="1:3" x14ac:dyDescent="0.25">
      <c r="B39" s="159" t="s">
        <v>348</v>
      </c>
      <c r="C39" s="181">
        <v>2853418</v>
      </c>
    </row>
    <row r="41" spans="1:3" x14ac:dyDescent="0.25">
      <c r="B41" s="183" t="s">
        <v>356</v>
      </c>
      <c r="C41" s="177">
        <v>2024</v>
      </c>
    </row>
    <row r="42" spans="1:3" x14ac:dyDescent="0.25">
      <c r="B42" s="183" t="s">
        <v>240</v>
      </c>
      <c r="C42" s="179">
        <f>SUM(C43:C46)</f>
        <v>17386503</v>
      </c>
    </row>
    <row r="43" spans="1:3" x14ac:dyDescent="0.25">
      <c r="B43" s="159" t="s">
        <v>350</v>
      </c>
      <c r="C43" s="181">
        <v>2086718</v>
      </c>
    </row>
    <row r="44" spans="1:3" x14ac:dyDescent="0.25">
      <c r="B44" s="159" t="s">
        <v>351</v>
      </c>
      <c r="C44" s="181">
        <v>5411450</v>
      </c>
    </row>
    <row r="45" spans="1:3" x14ac:dyDescent="0.25">
      <c r="B45" s="159" t="s">
        <v>352</v>
      </c>
      <c r="C45" s="181">
        <v>7084917</v>
      </c>
    </row>
    <row r="46" spans="1:3" x14ac:dyDescent="0.25">
      <c r="B46" s="159" t="s">
        <v>353</v>
      </c>
      <c r="C46" s="181">
        <v>2803418</v>
      </c>
    </row>
    <row r="49" spans="1:9" ht="18.75" x14ac:dyDescent="0.25">
      <c r="A49" s="112" t="s">
        <v>357</v>
      </c>
    </row>
    <row r="51" spans="1:9" x14ac:dyDescent="0.25">
      <c r="B51" s="124"/>
      <c r="C51" s="185"/>
      <c r="D51" s="185"/>
    </row>
    <row r="52" spans="1:9" ht="30.75" x14ac:dyDescent="0.25">
      <c r="B52" s="177" t="s">
        <v>358</v>
      </c>
      <c r="C52" s="187">
        <v>44197</v>
      </c>
      <c r="D52" s="187">
        <v>44562</v>
      </c>
      <c r="E52" s="187">
        <v>44927</v>
      </c>
      <c r="F52" s="187">
        <v>45292</v>
      </c>
      <c r="G52" s="521"/>
      <c r="H52" s="521"/>
      <c r="I52" s="521"/>
    </row>
    <row r="53" spans="1:9" x14ac:dyDescent="0.25">
      <c r="B53" s="484" t="s">
        <v>359</v>
      </c>
      <c r="C53" s="485">
        <v>55</v>
      </c>
      <c r="D53" s="485">
        <v>64</v>
      </c>
      <c r="E53" s="485">
        <v>72</v>
      </c>
      <c r="F53" s="485">
        <v>103</v>
      </c>
      <c r="G53" s="522"/>
      <c r="H53" s="522"/>
      <c r="I53" s="522"/>
    </row>
    <row r="54" spans="1:9" ht="25.5" x14ac:dyDescent="0.25">
      <c r="B54" s="484" t="s">
        <v>360</v>
      </c>
      <c r="C54" s="484">
        <v>0</v>
      </c>
      <c r="D54" s="493">
        <f t="shared" ref="D54:F54" si="0">SUM(((D53/C53)*100)-100)</f>
        <v>16.36363636363636</v>
      </c>
      <c r="E54" s="493">
        <f t="shared" si="0"/>
        <v>12.5</v>
      </c>
      <c r="F54" s="493">
        <f t="shared" si="0"/>
        <v>43.055555555555571</v>
      </c>
      <c r="G54" s="523"/>
      <c r="H54" s="523"/>
      <c r="I54" s="523"/>
    </row>
    <row r="55" spans="1:9" x14ac:dyDescent="0.25">
      <c r="B55" s="647"/>
      <c r="C55" s="647"/>
      <c r="D55" s="647"/>
      <c r="E55" s="647"/>
      <c r="F55" s="647"/>
      <c r="G55" s="648"/>
      <c r="H55" s="648"/>
      <c r="I55" s="649"/>
    </row>
    <row r="56" spans="1:9" x14ac:dyDescent="0.25">
      <c r="B56" s="186"/>
      <c r="C56" s="186"/>
      <c r="D56" s="186"/>
      <c r="E56" s="186"/>
      <c r="F56" s="186"/>
      <c r="G56" s="186"/>
      <c r="H56" s="186"/>
    </row>
    <row r="57" spans="1:9" x14ac:dyDescent="0.25">
      <c r="B57" s="186"/>
      <c r="C57" s="186"/>
      <c r="D57" s="186"/>
      <c r="E57" s="186"/>
      <c r="F57" s="186"/>
      <c r="G57" s="186"/>
      <c r="H57" s="186"/>
    </row>
    <row r="58" spans="1:9" x14ac:dyDescent="0.25">
      <c r="B58" s="186"/>
      <c r="C58" s="186"/>
      <c r="D58" s="186"/>
      <c r="E58" s="190"/>
      <c r="F58" s="190"/>
      <c r="G58" s="190"/>
      <c r="H58" s="190"/>
      <c r="I58" s="190"/>
    </row>
    <row r="59" spans="1:9" x14ac:dyDescent="0.25">
      <c r="B59" s="186"/>
      <c r="C59" s="186"/>
      <c r="D59" s="186"/>
      <c r="E59" s="186"/>
      <c r="F59" s="186"/>
      <c r="G59" s="186"/>
      <c r="H59" s="186"/>
    </row>
    <row r="60" spans="1:9" x14ac:dyDescent="0.25">
      <c r="B60" s="186"/>
      <c r="C60" s="186"/>
      <c r="D60" s="186"/>
      <c r="E60" s="186"/>
      <c r="F60" s="186"/>
      <c r="G60" s="186"/>
      <c r="H60" s="186"/>
    </row>
    <row r="61" spans="1:9" x14ac:dyDescent="0.25">
      <c r="B61" s="186"/>
      <c r="C61" s="186"/>
      <c r="D61" s="186"/>
      <c r="E61" s="186"/>
      <c r="F61" s="186"/>
      <c r="G61" s="186"/>
      <c r="H61" s="186"/>
    </row>
    <row r="62" spans="1:9" x14ac:dyDescent="0.25">
      <c r="B62" s="186"/>
      <c r="C62" s="186"/>
      <c r="D62" s="186"/>
      <c r="E62" s="186"/>
      <c r="F62" s="186"/>
      <c r="G62" s="186"/>
      <c r="H62" s="186"/>
    </row>
    <row r="63" spans="1:9" x14ac:dyDescent="0.25">
      <c r="B63" s="186"/>
      <c r="C63" s="186"/>
      <c r="D63" s="186"/>
      <c r="E63" s="186"/>
      <c r="F63" s="186"/>
      <c r="G63" s="186"/>
      <c r="H63" s="186"/>
    </row>
    <row r="64" spans="1:9" x14ac:dyDescent="0.25">
      <c r="B64" s="186"/>
      <c r="C64" s="186"/>
      <c r="D64" s="186"/>
      <c r="E64" s="186"/>
      <c r="F64" s="186"/>
      <c r="G64" s="186"/>
      <c r="H64" s="186"/>
    </row>
    <row r="65" spans="2:8" x14ac:dyDescent="0.25">
      <c r="B65" s="186"/>
      <c r="C65" s="186"/>
      <c r="D65" s="186"/>
      <c r="E65" s="186"/>
      <c r="F65" s="186"/>
      <c r="G65" s="186"/>
      <c r="H65" s="186"/>
    </row>
    <row r="66" spans="2:8" x14ac:dyDescent="0.25">
      <c r="B66" s="186"/>
      <c r="C66" s="186"/>
      <c r="D66" s="186"/>
      <c r="E66" s="186"/>
      <c r="F66" s="186"/>
      <c r="G66" s="186"/>
      <c r="H66" s="186"/>
    </row>
    <row r="67" spans="2:8" x14ac:dyDescent="0.25">
      <c r="B67" s="186"/>
      <c r="C67" s="186"/>
      <c r="D67" s="186"/>
      <c r="E67" s="186"/>
      <c r="F67" s="186"/>
      <c r="G67" s="186"/>
      <c r="H67" s="186"/>
    </row>
    <row r="68" spans="2:8" x14ac:dyDescent="0.25">
      <c r="B68" s="186"/>
      <c r="C68" s="186"/>
      <c r="D68" s="186"/>
      <c r="E68" s="186"/>
      <c r="F68" s="186"/>
      <c r="G68" s="186"/>
      <c r="H68" s="186"/>
    </row>
    <row r="69" spans="2:8" ht="15" customHeight="1" x14ac:dyDescent="0.25">
      <c r="B69" s="124"/>
      <c r="C69" s="530" t="s">
        <v>361</v>
      </c>
      <c r="D69" s="530" t="s">
        <v>362</v>
      </c>
      <c r="E69" s="531"/>
      <c r="G69" s="531"/>
      <c r="H69" s="531"/>
    </row>
    <row r="70" spans="2:8" x14ac:dyDescent="0.25">
      <c r="B70" s="183" t="s">
        <v>363</v>
      </c>
      <c r="C70" s="188" t="s">
        <v>364</v>
      </c>
      <c r="D70" s="529" t="s">
        <v>364</v>
      </c>
      <c r="E70" s="521"/>
      <c r="G70" s="521"/>
      <c r="H70" s="521"/>
    </row>
    <row r="71" spans="2:8" x14ac:dyDescent="0.25">
      <c r="B71" s="184" t="s">
        <v>240</v>
      </c>
      <c r="C71" s="484">
        <f t="shared" ref="C71" si="1">SUM(C72:C150)</f>
        <v>72</v>
      </c>
      <c r="D71" s="484">
        <f>SUM(D72:D150)</f>
        <v>102.5</v>
      </c>
      <c r="E71" s="532"/>
      <c r="G71" s="524"/>
      <c r="H71" s="524"/>
    </row>
    <row r="72" spans="2:8" x14ac:dyDescent="0.25">
      <c r="B72" s="491" t="s">
        <v>365</v>
      </c>
      <c r="C72" s="485">
        <v>1</v>
      </c>
      <c r="D72" s="485">
        <v>1</v>
      </c>
      <c r="E72" s="533"/>
      <c r="G72" s="520"/>
      <c r="H72" s="525"/>
    </row>
    <row r="73" spans="2:8" x14ac:dyDescent="0.25">
      <c r="B73" s="491" t="s">
        <v>366</v>
      </c>
      <c r="C73" s="485">
        <v>3</v>
      </c>
      <c r="D73" s="485">
        <v>2</v>
      </c>
      <c r="E73" s="533"/>
      <c r="G73" s="520"/>
      <c r="H73" s="525"/>
    </row>
    <row r="74" spans="2:8" x14ac:dyDescent="0.25">
      <c r="B74" s="491" t="s">
        <v>367</v>
      </c>
      <c r="C74" s="485"/>
      <c r="D74" s="485">
        <v>1</v>
      </c>
      <c r="E74" s="533"/>
      <c r="G74" s="520"/>
      <c r="H74" s="525"/>
    </row>
    <row r="75" spans="2:8" x14ac:dyDescent="0.25">
      <c r="B75" s="491" t="s">
        <v>368</v>
      </c>
      <c r="C75" s="485">
        <v>1</v>
      </c>
      <c r="D75" s="485"/>
      <c r="E75" s="533"/>
      <c r="G75" s="520"/>
      <c r="H75" s="525"/>
    </row>
    <row r="76" spans="2:8" ht="30" x14ac:dyDescent="0.25">
      <c r="B76" s="491" t="s">
        <v>369</v>
      </c>
      <c r="C76" s="485">
        <v>1</v>
      </c>
      <c r="D76" s="485">
        <v>1</v>
      </c>
      <c r="E76" s="533"/>
      <c r="G76" s="520"/>
      <c r="H76" s="525"/>
    </row>
    <row r="77" spans="2:8" x14ac:dyDescent="0.25">
      <c r="B77" s="491" t="s">
        <v>370</v>
      </c>
      <c r="C77" s="485">
        <v>1</v>
      </c>
      <c r="D77" s="485">
        <v>1</v>
      </c>
      <c r="E77" s="533"/>
      <c r="G77" s="520"/>
      <c r="H77" s="525"/>
    </row>
    <row r="78" spans="2:8" ht="30" x14ac:dyDescent="0.25">
      <c r="B78" s="491" t="s">
        <v>371</v>
      </c>
      <c r="C78" s="485">
        <v>1</v>
      </c>
      <c r="D78" s="485">
        <v>1</v>
      </c>
      <c r="E78" s="533"/>
      <c r="G78" s="520"/>
      <c r="H78" s="525"/>
    </row>
    <row r="79" spans="2:8" ht="30" x14ac:dyDescent="0.25">
      <c r="B79" s="491" t="s">
        <v>372</v>
      </c>
      <c r="C79" s="485">
        <v>1</v>
      </c>
      <c r="D79" s="485">
        <v>1</v>
      </c>
      <c r="E79" s="533"/>
      <c r="G79" s="520"/>
      <c r="H79" s="525"/>
    </row>
    <row r="80" spans="2:8" ht="30" x14ac:dyDescent="0.25">
      <c r="B80" s="491" t="s">
        <v>373</v>
      </c>
      <c r="C80" s="485"/>
      <c r="D80" s="485"/>
      <c r="E80" s="533"/>
      <c r="G80" s="520"/>
      <c r="H80" s="525"/>
    </row>
    <row r="81" spans="2:8" ht="30" x14ac:dyDescent="0.25">
      <c r="B81" s="491" t="s">
        <v>374</v>
      </c>
      <c r="C81" s="485"/>
      <c r="D81" s="485"/>
      <c r="E81" s="533"/>
      <c r="G81" s="520"/>
      <c r="H81" s="525"/>
    </row>
    <row r="82" spans="2:8" x14ac:dyDescent="0.25">
      <c r="B82" s="491" t="s">
        <v>375</v>
      </c>
      <c r="C82" s="485"/>
      <c r="D82" s="485"/>
      <c r="E82" s="533"/>
      <c r="G82" s="520"/>
      <c r="H82" s="525"/>
    </row>
    <row r="83" spans="2:8" x14ac:dyDescent="0.25">
      <c r="B83" s="491" t="s">
        <v>376</v>
      </c>
      <c r="C83" s="485"/>
      <c r="D83" s="485"/>
      <c r="E83" s="533"/>
      <c r="G83" s="520"/>
      <c r="H83" s="525"/>
    </row>
    <row r="84" spans="2:8" x14ac:dyDescent="0.25">
      <c r="B84" s="491" t="s">
        <v>377</v>
      </c>
      <c r="C84" s="485"/>
      <c r="D84" s="485">
        <v>1</v>
      </c>
      <c r="E84" s="533"/>
      <c r="G84" s="520"/>
      <c r="H84" s="525"/>
    </row>
    <row r="85" spans="2:8" x14ac:dyDescent="0.25">
      <c r="B85" s="491" t="s">
        <v>378</v>
      </c>
      <c r="C85" s="485">
        <v>1</v>
      </c>
      <c r="D85" s="485">
        <v>1</v>
      </c>
      <c r="E85" s="533"/>
      <c r="G85" s="520"/>
      <c r="H85" s="525"/>
    </row>
    <row r="86" spans="2:8" x14ac:dyDescent="0.25">
      <c r="B86" s="491" t="s">
        <v>379</v>
      </c>
      <c r="C86" s="485"/>
      <c r="D86" s="485"/>
      <c r="E86" s="533"/>
      <c r="G86" s="520"/>
      <c r="H86" s="525"/>
    </row>
    <row r="87" spans="2:8" x14ac:dyDescent="0.25">
      <c r="B87" s="491" t="s">
        <v>367</v>
      </c>
      <c r="C87" s="485">
        <v>1</v>
      </c>
      <c r="D87" s="485">
        <v>1</v>
      </c>
      <c r="E87" s="533"/>
      <c r="G87" s="520"/>
      <c r="H87" s="525"/>
    </row>
    <row r="88" spans="2:8" ht="30" x14ac:dyDescent="0.25">
      <c r="B88" s="491" t="s">
        <v>380</v>
      </c>
      <c r="C88" s="485"/>
      <c r="D88" s="485">
        <v>1</v>
      </c>
      <c r="E88" s="533"/>
      <c r="G88" s="520"/>
      <c r="H88" s="525"/>
    </row>
    <row r="89" spans="2:8" ht="30" x14ac:dyDescent="0.25">
      <c r="B89" s="491" t="s">
        <v>371</v>
      </c>
      <c r="C89" s="485"/>
      <c r="D89" s="485">
        <v>7</v>
      </c>
      <c r="E89" s="533"/>
      <c r="G89" s="520"/>
      <c r="H89" s="525"/>
    </row>
    <row r="90" spans="2:8" ht="30" x14ac:dyDescent="0.25">
      <c r="B90" s="491" t="s">
        <v>381</v>
      </c>
      <c r="C90" s="485">
        <v>1</v>
      </c>
      <c r="D90" s="485">
        <v>1</v>
      </c>
      <c r="E90" s="533"/>
      <c r="G90" s="520"/>
      <c r="H90" s="525"/>
    </row>
    <row r="91" spans="2:8" ht="30" x14ac:dyDescent="0.25">
      <c r="B91" s="491" t="s">
        <v>371</v>
      </c>
      <c r="C91" s="485">
        <v>1</v>
      </c>
      <c r="D91" s="485">
        <v>1</v>
      </c>
      <c r="E91" s="533"/>
      <c r="G91" s="520"/>
      <c r="H91" s="525"/>
    </row>
    <row r="92" spans="2:8" ht="30" x14ac:dyDescent="0.25">
      <c r="B92" s="491" t="s">
        <v>382</v>
      </c>
      <c r="C92" s="485"/>
      <c r="D92" s="485"/>
      <c r="E92" s="533"/>
      <c r="G92" s="520"/>
      <c r="H92" s="525"/>
    </row>
    <row r="93" spans="2:8" x14ac:dyDescent="0.25">
      <c r="B93" s="491" t="s">
        <v>383</v>
      </c>
      <c r="C93" s="485">
        <v>2</v>
      </c>
      <c r="D93" s="485">
        <v>2</v>
      </c>
      <c r="E93" s="533"/>
      <c r="G93" s="520"/>
      <c r="H93" s="525"/>
    </row>
    <row r="94" spans="2:8" ht="30" x14ac:dyDescent="0.25">
      <c r="B94" s="491" t="s">
        <v>384</v>
      </c>
      <c r="C94" s="485">
        <v>1</v>
      </c>
      <c r="D94" s="485">
        <v>1</v>
      </c>
      <c r="E94" s="533"/>
      <c r="G94" s="520"/>
      <c r="H94" s="525"/>
    </row>
    <row r="95" spans="2:8" ht="30" x14ac:dyDescent="0.25">
      <c r="B95" s="491" t="s">
        <v>371</v>
      </c>
      <c r="C95" s="485">
        <v>4</v>
      </c>
      <c r="D95" s="485">
        <v>4</v>
      </c>
      <c r="E95" s="533"/>
      <c r="G95" s="520"/>
      <c r="H95" s="525"/>
    </row>
    <row r="96" spans="2:8" ht="30" x14ac:dyDescent="0.25">
      <c r="B96" s="491" t="s">
        <v>385</v>
      </c>
      <c r="C96" s="485">
        <v>1</v>
      </c>
      <c r="D96" s="485">
        <v>1</v>
      </c>
      <c r="E96" s="533"/>
      <c r="G96" s="520"/>
      <c r="H96" s="525"/>
    </row>
    <row r="97" spans="2:8" ht="30" x14ac:dyDescent="0.25">
      <c r="B97" s="491" t="s">
        <v>372</v>
      </c>
      <c r="C97" s="485">
        <v>2</v>
      </c>
      <c r="D97" s="485">
        <v>2</v>
      </c>
      <c r="E97" s="533"/>
      <c r="G97" s="520"/>
      <c r="H97" s="525"/>
    </row>
    <row r="98" spans="2:8" ht="30" x14ac:dyDescent="0.25">
      <c r="B98" s="491" t="s">
        <v>386</v>
      </c>
      <c r="C98" s="485">
        <v>1</v>
      </c>
      <c r="D98" s="485">
        <v>1</v>
      </c>
      <c r="E98" s="533"/>
      <c r="G98" s="520"/>
      <c r="H98" s="525"/>
    </row>
    <row r="99" spans="2:8" x14ac:dyDescent="0.25">
      <c r="B99" s="491" t="s">
        <v>387</v>
      </c>
      <c r="C99" s="486">
        <v>5</v>
      </c>
      <c r="D99" s="485">
        <v>11</v>
      </c>
      <c r="E99" s="533"/>
      <c r="G99" s="520"/>
      <c r="H99" s="525"/>
    </row>
    <row r="100" spans="2:8" x14ac:dyDescent="0.25">
      <c r="B100" s="491" t="s">
        <v>367</v>
      </c>
      <c r="C100" s="485">
        <v>1</v>
      </c>
      <c r="D100" s="485">
        <v>1</v>
      </c>
      <c r="E100" s="533"/>
      <c r="G100" s="520"/>
      <c r="H100" s="525"/>
    </row>
    <row r="101" spans="2:8" ht="30" x14ac:dyDescent="0.25">
      <c r="B101" s="491" t="s">
        <v>388</v>
      </c>
      <c r="C101" s="485">
        <v>1</v>
      </c>
      <c r="D101" s="485">
        <v>1</v>
      </c>
      <c r="E101" s="533"/>
      <c r="G101" s="520"/>
      <c r="H101" s="525"/>
    </row>
    <row r="102" spans="2:8" ht="30" x14ac:dyDescent="0.25">
      <c r="B102" s="491" t="s">
        <v>389</v>
      </c>
      <c r="C102" s="485"/>
      <c r="D102" s="485">
        <v>1</v>
      </c>
      <c r="E102" s="533"/>
      <c r="G102" s="520"/>
      <c r="H102" s="525"/>
    </row>
    <row r="103" spans="2:8" x14ac:dyDescent="0.25">
      <c r="B103" s="491" t="s">
        <v>390</v>
      </c>
      <c r="C103" s="485"/>
      <c r="D103" s="485"/>
      <c r="E103" s="533"/>
      <c r="G103" s="520"/>
      <c r="H103" s="525"/>
    </row>
    <row r="104" spans="2:8" x14ac:dyDescent="0.25">
      <c r="B104" s="491" t="s">
        <v>379</v>
      </c>
      <c r="C104" s="485"/>
      <c r="D104" s="485">
        <v>1</v>
      </c>
      <c r="E104" s="533"/>
      <c r="G104" s="520"/>
      <c r="H104" s="525"/>
    </row>
    <row r="105" spans="2:8" x14ac:dyDescent="0.25">
      <c r="B105" s="491" t="s">
        <v>391</v>
      </c>
      <c r="C105" s="485">
        <v>1</v>
      </c>
      <c r="D105" s="485"/>
      <c r="E105" s="533"/>
      <c r="G105" s="520"/>
      <c r="H105" s="525"/>
    </row>
    <row r="106" spans="2:8" ht="30" x14ac:dyDescent="0.25">
      <c r="B106" s="491" t="s">
        <v>392</v>
      </c>
      <c r="C106" s="485">
        <v>1</v>
      </c>
      <c r="D106" s="485">
        <v>1</v>
      </c>
      <c r="E106" s="533"/>
      <c r="G106" s="520"/>
      <c r="H106" s="525"/>
    </row>
    <row r="107" spans="2:8" x14ac:dyDescent="0.25">
      <c r="B107" s="491" t="s">
        <v>393</v>
      </c>
      <c r="C107" s="485">
        <v>1</v>
      </c>
      <c r="D107" s="485">
        <v>1</v>
      </c>
      <c r="E107" s="533"/>
      <c r="G107" s="520"/>
      <c r="H107" s="525"/>
    </row>
    <row r="108" spans="2:8" x14ac:dyDescent="0.25">
      <c r="B108" s="491" t="s">
        <v>394</v>
      </c>
      <c r="C108" s="485"/>
      <c r="D108" s="485"/>
      <c r="E108" s="533"/>
      <c r="G108" s="520"/>
      <c r="H108" s="525"/>
    </row>
    <row r="109" spans="2:8" x14ac:dyDescent="0.25">
      <c r="B109" s="491" t="s">
        <v>395</v>
      </c>
      <c r="C109" s="485"/>
      <c r="D109" s="487">
        <v>0.5</v>
      </c>
      <c r="E109" s="533"/>
      <c r="G109" s="526"/>
      <c r="H109" s="525"/>
    </row>
    <row r="110" spans="2:8" ht="30" x14ac:dyDescent="0.25">
      <c r="B110" s="491" t="s">
        <v>396</v>
      </c>
      <c r="C110" s="485">
        <v>1</v>
      </c>
      <c r="D110" s="485"/>
      <c r="E110" s="533"/>
      <c r="G110" s="520"/>
      <c r="H110" s="525"/>
    </row>
    <row r="111" spans="2:8" ht="30" x14ac:dyDescent="0.25">
      <c r="B111" s="491" t="s">
        <v>397</v>
      </c>
      <c r="C111" s="485"/>
      <c r="D111" s="485">
        <v>1</v>
      </c>
      <c r="E111" s="533"/>
      <c r="G111" s="520"/>
      <c r="H111" s="525"/>
    </row>
    <row r="112" spans="2:8" x14ac:dyDescent="0.25">
      <c r="B112" s="491" t="s">
        <v>398</v>
      </c>
      <c r="C112" s="485"/>
      <c r="D112" s="485">
        <v>4</v>
      </c>
      <c r="E112" s="533"/>
      <c r="G112" s="520"/>
      <c r="H112" s="525"/>
    </row>
    <row r="113" spans="2:8" ht="30" x14ac:dyDescent="0.25">
      <c r="B113" s="491" t="s">
        <v>399</v>
      </c>
      <c r="C113" s="485">
        <v>1</v>
      </c>
      <c r="D113" s="485">
        <v>1</v>
      </c>
      <c r="E113" s="533"/>
      <c r="G113" s="520"/>
      <c r="H113" s="525"/>
    </row>
    <row r="114" spans="2:8" x14ac:dyDescent="0.25">
      <c r="B114" s="491" t="s">
        <v>375</v>
      </c>
      <c r="C114" s="485">
        <v>1</v>
      </c>
      <c r="D114" s="485"/>
      <c r="E114" s="533"/>
      <c r="G114" s="520"/>
      <c r="H114" s="525"/>
    </row>
    <row r="115" spans="2:8" x14ac:dyDescent="0.25">
      <c r="B115" s="491" t="s">
        <v>367</v>
      </c>
      <c r="C115" s="485">
        <v>2</v>
      </c>
      <c r="D115" s="485">
        <v>3</v>
      </c>
      <c r="E115" s="533"/>
      <c r="G115" s="520"/>
      <c r="H115" s="525"/>
    </row>
    <row r="116" spans="2:8" x14ac:dyDescent="0.25">
      <c r="B116" s="491" t="s">
        <v>400</v>
      </c>
      <c r="C116" s="485">
        <v>1</v>
      </c>
      <c r="D116" s="485">
        <v>1</v>
      </c>
      <c r="E116" s="533"/>
      <c r="G116" s="520"/>
      <c r="H116" s="525"/>
    </row>
    <row r="117" spans="2:8" x14ac:dyDescent="0.25">
      <c r="B117" s="491" t="s">
        <v>401</v>
      </c>
      <c r="C117" s="485">
        <v>1</v>
      </c>
      <c r="D117" s="485"/>
      <c r="E117" s="533"/>
      <c r="G117" s="520"/>
      <c r="H117" s="525"/>
    </row>
    <row r="118" spans="2:8" ht="30" x14ac:dyDescent="0.25">
      <c r="B118" s="492" t="s">
        <v>402</v>
      </c>
      <c r="C118" s="488">
        <v>1</v>
      </c>
      <c r="D118" s="488">
        <v>1</v>
      </c>
      <c r="E118" s="533"/>
      <c r="G118" s="527"/>
      <c r="H118" s="525"/>
    </row>
    <row r="119" spans="2:8" x14ac:dyDescent="0.25">
      <c r="B119" s="492" t="s">
        <v>376</v>
      </c>
      <c r="C119" s="488">
        <v>2</v>
      </c>
      <c r="D119" s="488">
        <v>2</v>
      </c>
      <c r="E119" s="533"/>
      <c r="G119" s="527"/>
      <c r="H119" s="525"/>
    </row>
    <row r="120" spans="2:8" x14ac:dyDescent="0.25">
      <c r="B120" s="492" t="s">
        <v>401</v>
      </c>
      <c r="C120" s="488"/>
      <c r="D120" s="488">
        <v>1</v>
      </c>
      <c r="E120" s="533"/>
      <c r="G120" s="527"/>
      <c r="H120" s="525"/>
    </row>
    <row r="121" spans="2:8" x14ac:dyDescent="0.25">
      <c r="B121" s="492" t="s">
        <v>403</v>
      </c>
      <c r="C121" s="488"/>
      <c r="D121" s="488">
        <v>1</v>
      </c>
      <c r="E121" s="533"/>
      <c r="G121" s="527"/>
      <c r="H121" s="525"/>
    </row>
    <row r="122" spans="2:8" ht="30" x14ac:dyDescent="0.25">
      <c r="B122" s="492" t="s">
        <v>372</v>
      </c>
      <c r="C122" s="488">
        <v>1</v>
      </c>
      <c r="D122" s="488">
        <v>1</v>
      </c>
      <c r="E122" s="533"/>
      <c r="G122" s="527"/>
      <c r="H122" s="525"/>
    </row>
    <row r="123" spans="2:8" x14ac:dyDescent="0.25">
      <c r="B123" s="492" t="s">
        <v>404</v>
      </c>
      <c r="C123" s="488">
        <v>1</v>
      </c>
      <c r="D123" s="488">
        <v>1</v>
      </c>
      <c r="E123" s="533"/>
      <c r="G123" s="527"/>
      <c r="H123" s="525"/>
    </row>
    <row r="124" spans="2:8" ht="30" x14ac:dyDescent="0.25">
      <c r="B124" s="491" t="s">
        <v>405</v>
      </c>
      <c r="C124" s="485">
        <v>1</v>
      </c>
      <c r="D124" s="485">
        <v>1</v>
      </c>
      <c r="E124" s="533"/>
      <c r="G124" s="520"/>
      <c r="H124" s="525"/>
    </row>
    <row r="125" spans="2:8" x14ac:dyDescent="0.25">
      <c r="B125" s="491" t="s">
        <v>367</v>
      </c>
      <c r="C125" s="485">
        <v>3</v>
      </c>
      <c r="D125" s="485">
        <v>3</v>
      </c>
      <c r="E125" s="533"/>
      <c r="G125" s="520"/>
      <c r="H125" s="525"/>
    </row>
    <row r="126" spans="2:8" x14ac:dyDescent="0.25">
      <c r="B126" s="491" t="s">
        <v>375</v>
      </c>
      <c r="C126" s="485"/>
      <c r="D126" s="485">
        <v>1</v>
      </c>
      <c r="E126" s="533"/>
      <c r="G126" s="520"/>
      <c r="H126" s="525"/>
    </row>
    <row r="127" spans="2:8" x14ac:dyDescent="0.25">
      <c r="B127" s="491" t="s">
        <v>401</v>
      </c>
      <c r="C127" s="485">
        <v>1</v>
      </c>
      <c r="D127" s="485">
        <v>1</v>
      </c>
      <c r="E127" s="533"/>
      <c r="G127" s="520"/>
      <c r="H127" s="525"/>
    </row>
    <row r="128" spans="2:8" x14ac:dyDescent="0.25">
      <c r="B128" s="491" t="s">
        <v>406</v>
      </c>
      <c r="C128" s="485">
        <v>5</v>
      </c>
      <c r="D128" s="485">
        <v>7</v>
      </c>
      <c r="E128" s="533"/>
      <c r="G128" s="520"/>
      <c r="H128" s="525"/>
    </row>
    <row r="129" spans="2:8" ht="30" x14ac:dyDescent="0.25">
      <c r="B129" s="491" t="s">
        <v>407</v>
      </c>
      <c r="C129" s="485">
        <v>1</v>
      </c>
      <c r="D129" s="485">
        <v>1</v>
      </c>
      <c r="E129" s="533"/>
      <c r="G129" s="520"/>
      <c r="H129" s="525"/>
    </row>
    <row r="130" spans="2:8" ht="30" x14ac:dyDescent="0.25">
      <c r="B130" s="491" t="s">
        <v>372</v>
      </c>
      <c r="C130" s="485">
        <v>2</v>
      </c>
      <c r="D130" s="485">
        <v>2</v>
      </c>
      <c r="E130" s="533"/>
      <c r="G130" s="520"/>
      <c r="H130" s="525"/>
    </row>
    <row r="131" spans="2:8" x14ac:dyDescent="0.25">
      <c r="B131" s="491" t="s">
        <v>367</v>
      </c>
      <c r="C131" s="485">
        <v>1</v>
      </c>
      <c r="D131" s="485">
        <v>1</v>
      </c>
      <c r="E131" s="533"/>
      <c r="G131" s="520"/>
      <c r="H131" s="525"/>
    </row>
    <row r="132" spans="2:8" x14ac:dyDescent="0.25">
      <c r="B132" s="491" t="s">
        <v>403</v>
      </c>
      <c r="C132" s="485">
        <v>1</v>
      </c>
      <c r="D132" s="485">
        <v>1</v>
      </c>
      <c r="E132" s="533"/>
      <c r="G132" s="520"/>
      <c r="H132" s="525"/>
    </row>
    <row r="133" spans="2:8" x14ac:dyDescent="0.25">
      <c r="B133" s="491" t="s">
        <v>376</v>
      </c>
      <c r="C133" s="485">
        <v>2</v>
      </c>
      <c r="D133" s="485">
        <v>2</v>
      </c>
      <c r="E133" s="533"/>
      <c r="G133" s="520"/>
      <c r="H133" s="525"/>
    </row>
    <row r="134" spans="2:8" ht="45" x14ac:dyDescent="0.25">
      <c r="B134" s="491" t="s">
        <v>408</v>
      </c>
      <c r="C134" s="485">
        <v>1</v>
      </c>
      <c r="D134" s="485">
        <v>1</v>
      </c>
      <c r="E134" s="533"/>
      <c r="G134" s="520"/>
      <c r="H134" s="525"/>
    </row>
    <row r="135" spans="2:8" x14ac:dyDescent="0.25">
      <c r="B135" s="491" t="s">
        <v>401</v>
      </c>
      <c r="C135" s="485">
        <v>1</v>
      </c>
      <c r="D135" s="485">
        <v>1</v>
      </c>
      <c r="E135" s="533"/>
      <c r="G135" s="520"/>
      <c r="H135" s="525"/>
    </row>
    <row r="136" spans="2:8" x14ac:dyDescent="0.25">
      <c r="B136" s="491" t="s">
        <v>375</v>
      </c>
      <c r="C136" s="485">
        <v>1</v>
      </c>
      <c r="D136" s="485">
        <v>1</v>
      </c>
      <c r="E136" s="533"/>
      <c r="G136" s="520"/>
      <c r="H136" s="525"/>
    </row>
    <row r="137" spans="2:8" ht="30" x14ac:dyDescent="0.25">
      <c r="B137" s="491" t="s">
        <v>372</v>
      </c>
      <c r="C137" s="485">
        <v>1</v>
      </c>
      <c r="D137" s="485">
        <v>1</v>
      </c>
      <c r="E137" s="533"/>
      <c r="G137" s="520"/>
      <c r="H137" s="525"/>
    </row>
    <row r="138" spans="2:8" ht="30" x14ac:dyDescent="0.25">
      <c r="B138" s="491" t="s">
        <v>409</v>
      </c>
      <c r="C138" s="485"/>
      <c r="D138" s="485">
        <v>1</v>
      </c>
      <c r="E138" s="533"/>
      <c r="G138" s="520"/>
      <c r="H138" s="525"/>
    </row>
    <row r="139" spans="2:8" x14ac:dyDescent="0.25">
      <c r="B139" s="491" t="s">
        <v>367</v>
      </c>
      <c r="C139" s="485"/>
      <c r="D139" s="485"/>
      <c r="E139" s="533"/>
      <c r="G139" s="520"/>
      <c r="H139" s="525"/>
    </row>
    <row r="140" spans="2:8" x14ac:dyDescent="0.25">
      <c r="B140" s="491" t="s">
        <v>401</v>
      </c>
      <c r="C140" s="485"/>
      <c r="D140" s="485">
        <v>3</v>
      </c>
      <c r="E140" s="533"/>
      <c r="G140" s="520"/>
      <c r="H140" s="525"/>
    </row>
    <row r="141" spans="2:8" ht="30" x14ac:dyDescent="0.25">
      <c r="B141" s="491" t="s">
        <v>410</v>
      </c>
      <c r="C141" s="485">
        <v>1</v>
      </c>
      <c r="D141" s="485">
        <v>1</v>
      </c>
      <c r="E141" s="533"/>
      <c r="G141" s="520"/>
      <c r="H141" s="525"/>
    </row>
    <row r="142" spans="2:8" ht="30" x14ac:dyDescent="0.25">
      <c r="B142" s="491" t="s">
        <v>411</v>
      </c>
      <c r="C142" s="485">
        <v>1</v>
      </c>
      <c r="D142" s="485">
        <v>1</v>
      </c>
      <c r="E142" s="533"/>
      <c r="G142" s="520"/>
      <c r="H142" s="525"/>
    </row>
    <row r="143" spans="2:8" x14ac:dyDescent="0.25">
      <c r="B143" s="491" t="s">
        <v>412</v>
      </c>
      <c r="C143" s="485">
        <v>1</v>
      </c>
      <c r="D143" s="485">
        <v>2</v>
      </c>
      <c r="E143" s="533"/>
      <c r="G143" s="520"/>
      <c r="H143" s="525"/>
    </row>
    <row r="144" spans="2:8" x14ac:dyDescent="0.25">
      <c r="B144" s="491" t="s">
        <v>413</v>
      </c>
      <c r="C144" s="485"/>
      <c r="D144" s="485"/>
      <c r="E144" s="533"/>
      <c r="G144" s="520"/>
      <c r="H144" s="525"/>
    </row>
    <row r="145" spans="2:8" x14ac:dyDescent="0.25">
      <c r="B145" s="491" t="s">
        <v>379</v>
      </c>
      <c r="C145" s="485"/>
      <c r="D145" s="485"/>
      <c r="E145" s="533"/>
      <c r="G145" s="520"/>
      <c r="H145" s="525"/>
    </row>
    <row r="146" spans="2:8" ht="30" x14ac:dyDescent="0.25">
      <c r="B146" s="491" t="s">
        <v>414</v>
      </c>
      <c r="C146" s="485"/>
      <c r="D146" s="485">
        <v>1</v>
      </c>
      <c r="E146" s="533"/>
      <c r="G146" s="520"/>
      <c r="H146" s="525"/>
    </row>
    <row r="147" spans="2:8" x14ac:dyDescent="0.25">
      <c r="B147" s="491" t="s">
        <v>415</v>
      </c>
      <c r="C147" s="485"/>
      <c r="D147" s="485"/>
      <c r="E147" s="533"/>
      <c r="G147" s="520"/>
      <c r="H147" s="525"/>
    </row>
    <row r="148" spans="2:8" x14ac:dyDescent="0.25">
      <c r="B148" s="491" t="s">
        <v>416</v>
      </c>
      <c r="C148" s="485"/>
      <c r="D148" s="485">
        <v>1</v>
      </c>
      <c r="E148" s="533"/>
      <c r="G148" s="520"/>
      <c r="H148" s="525"/>
    </row>
    <row r="149" spans="2:8" x14ac:dyDescent="0.25">
      <c r="B149" s="491" t="s">
        <v>417</v>
      </c>
      <c r="C149" s="485">
        <v>1</v>
      </c>
      <c r="D149" s="485">
        <v>1</v>
      </c>
      <c r="E149" s="533"/>
      <c r="G149" s="520"/>
      <c r="H149" s="525"/>
    </row>
    <row r="150" spans="2:8" x14ac:dyDescent="0.25">
      <c r="B150" s="491" t="s">
        <v>418</v>
      </c>
      <c r="C150" s="485">
        <v>1</v>
      </c>
      <c r="D150" s="489">
        <v>1</v>
      </c>
      <c r="E150" s="533"/>
      <c r="G150" s="528"/>
      <c r="H150" s="525"/>
    </row>
    <row r="151" spans="2:8" x14ac:dyDescent="0.25">
      <c r="B151" s="481"/>
      <c r="C151" s="185"/>
      <c r="D151" s="185"/>
      <c r="E151" s="482"/>
      <c r="F151" s="483"/>
      <c r="G151" s="483"/>
      <c r="H151" s="482"/>
    </row>
    <row r="152" spans="2:8" ht="60" x14ac:dyDescent="0.25">
      <c r="B152" s="396" t="s">
        <v>419</v>
      </c>
    </row>
    <row r="155" spans="2:8" x14ac:dyDescent="0.25">
      <c r="B155" s="207" t="s">
        <v>420</v>
      </c>
      <c r="C155" s="1" t="s">
        <v>421</v>
      </c>
    </row>
    <row r="156" spans="2:8" x14ac:dyDescent="0.25">
      <c r="B156" s="207" t="s">
        <v>422</v>
      </c>
      <c r="C156" s="1" t="s">
        <v>423</v>
      </c>
    </row>
    <row r="157" spans="2:8" x14ac:dyDescent="0.25">
      <c r="B157" s="207" t="s">
        <v>424</v>
      </c>
      <c r="C157" s="1" t="s">
        <v>425</v>
      </c>
    </row>
    <row r="158" spans="2:8" x14ac:dyDescent="0.25">
      <c r="B158" s="207" t="s">
        <v>426</v>
      </c>
      <c r="C158" s="1" t="s">
        <v>427</v>
      </c>
    </row>
    <row r="159" spans="2:8" x14ac:dyDescent="0.25">
      <c r="B159" s="207" t="s">
        <v>428</v>
      </c>
      <c r="C159" s="1" t="s">
        <v>429</v>
      </c>
    </row>
    <row r="160" spans="2:8" ht="30" x14ac:dyDescent="0.25">
      <c r="B160" s="207" t="s">
        <v>430</v>
      </c>
      <c r="C160" s="1" t="s">
        <v>431</v>
      </c>
    </row>
    <row r="161" spans="2:3" x14ac:dyDescent="0.25">
      <c r="B161" s="207" t="s">
        <v>432</v>
      </c>
      <c r="C161" s="1" t="s">
        <v>433</v>
      </c>
    </row>
    <row r="162" spans="2:3" x14ac:dyDescent="0.25">
      <c r="B162" s="207" t="s">
        <v>434</v>
      </c>
      <c r="C162" s="1" t="s">
        <v>435</v>
      </c>
    </row>
    <row r="163" spans="2:3" ht="30" x14ac:dyDescent="0.25">
      <c r="B163" s="207" t="s">
        <v>436</v>
      </c>
      <c r="C163" s="1" t="s">
        <v>437</v>
      </c>
    </row>
    <row r="164" spans="2:3" x14ac:dyDescent="0.25">
      <c r="B164" s="207" t="s">
        <v>438</v>
      </c>
      <c r="C164" s="1" t="s">
        <v>439</v>
      </c>
    </row>
    <row r="165" spans="2:3" x14ac:dyDescent="0.25">
      <c r="B165" s="207" t="s">
        <v>440</v>
      </c>
      <c r="C165" s="1" t="s">
        <v>366</v>
      </c>
    </row>
    <row r="166" spans="2:3" x14ac:dyDescent="0.25">
      <c r="C166" s="1" t="s">
        <v>441</v>
      </c>
    </row>
    <row r="167" spans="2:3" x14ac:dyDescent="0.25">
      <c r="C167" s="1" t="s">
        <v>442</v>
      </c>
    </row>
    <row r="168" spans="2:3" x14ac:dyDescent="0.25">
      <c r="C168" s="1" t="s">
        <v>443</v>
      </c>
    </row>
    <row r="169" spans="2:3" x14ac:dyDescent="0.25">
      <c r="C169" s="1" t="s">
        <v>444</v>
      </c>
    </row>
    <row r="170" spans="2:3" x14ac:dyDescent="0.25">
      <c r="C170" s="1" t="s">
        <v>445</v>
      </c>
    </row>
    <row r="171" spans="2:3" x14ac:dyDescent="0.25">
      <c r="C171" s="1" t="s">
        <v>446</v>
      </c>
    </row>
    <row r="172" spans="2:3" x14ac:dyDescent="0.25">
      <c r="C172" s="1" t="s">
        <v>447</v>
      </c>
    </row>
    <row r="173" spans="2:3" x14ac:dyDescent="0.25">
      <c r="C173" s="1" t="s">
        <v>448</v>
      </c>
    </row>
    <row r="174" spans="2:3" x14ac:dyDescent="0.25">
      <c r="C174" s="1" t="s">
        <v>449</v>
      </c>
    </row>
    <row r="175" spans="2:3" x14ac:dyDescent="0.25">
      <c r="C175" s="1" t="s">
        <v>450</v>
      </c>
    </row>
    <row r="176" spans="2:3" x14ac:dyDescent="0.25">
      <c r="C176" s="1" t="s">
        <v>451</v>
      </c>
    </row>
    <row r="177" spans="3:3" x14ac:dyDescent="0.25">
      <c r="C177" s="1" t="s">
        <v>452</v>
      </c>
    </row>
    <row r="178" spans="3:3" x14ac:dyDescent="0.25">
      <c r="C178" s="1" t="s">
        <v>453</v>
      </c>
    </row>
    <row r="179" spans="3:3" x14ac:dyDescent="0.25">
      <c r="C179" s="1" t="s">
        <v>454</v>
      </c>
    </row>
  </sheetData>
  <mergeCells count="4">
    <mergeCell ref="C4:F4"/>
    <mergeCell ref="B18:B19"/>
    <mergeCell ref="C18:F18"/>
    <mergeCell ref="B55:I5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07D7F-7C5A-40D6-9E51-868C639B6433}">
  <dimension ref="A1:S57"/>
  <sheetViews>
    <sheetView zoomScale="70" zoomScaleNormal="70" workbookViewId="0">
      <selection activeCell="E12" sqref="E12"/>
    </sheetView>
  </sheetViews>
  <sheetFormatPr defaultRowHeight="15" x14ac:dyDescent="0.25"/>
  <cols>
    <col min="1" max="1" width="51.85546875" style="466" customWidth="1"/>
    <col min="2" max="2" width="23.85546875" customWidth="1"/>
    <col min="3" max="3" width="15.140625" customWidth="1"/>
    <col min="4" max="4" width="23.5703125" customWidth="1"/>
    <col min="5" max="9" width="5.85546875" customWidth="1"/>
    <col min="10" max="10" width="12.140625" customWidth="1"/>
    <col min="11" max="11" width="15.140625" customWidth="1"/>
    <col min="12" max="12" width="16.85546875" customWidth="1"/>
    <col min="13" max="13" width="15.85546875" customWidth="1"/>
    <col min="14" max="14" width="22.140625" customWidth="1"/>
    <col min="15" max="15" width="23.5703125" customWidth="1"/>
    <col min="16" max="16" width="12.140625" customWidth="1"/>
    <col min="17" max="17" width="16.5703125" customWidth="1"/>
    <col min="18" max="18" width="56.85546875" customWidth="1"/>
  </cols>
  <sheetData>
    <row r="1" spans="1:19" s="458" customFormat="1" ht="72.599999999999994" customHeight="1" x14ac:dyDescent="0.25">
      <c r="A1" s="457" t="s">
        <v>455</v>
      </c>
      <c r="B1" s="457" t="s">
        <v>456</v>
      </c>
      <c r="C1" s="457" t="s">
        <v>456</v>
      </c>
      <c r="D1" s="457" t="s">
        <v>457</v>
      </c>
      <c r="E1" s="652" t="s">
        <v>458</v>
      </c>
      <c r="F1" s="653"/>
      <c r="G1" s="653"/>
      <c r="H1" s="653"/>
      <c r="I1" s="654"/>
      <c r="J1" s="457" t="s">
        <v>459</v>
      </c>
      <c r="K1" s="457" t="s">
        <v>460</v>
      </c>
      <c r="L1" s="457" t="s">
        <v>461</v>
      </c>
      <c r="M1" s="457" t="s">
        <v>462</v>
      </c>
      <c r="N1" s="457" t="s">
        <v>463</v>
      </c>
      <c r="O1" s="457" t="s">
        <v>464</v>
      </c>
      <c r="P1" s="457" t="s">
        <v>465</v>
      </c>
      <c r="Q1" s="475" t="s">
        <v>466</v>
      </c>
      <c r="R1" s="495" t="s">
        <v>467</v>
      </c>
    </row>
    <row r="2" spans="1:19" ht="34.35" customHeight="1" x14ac:dyDescent="0.25">
      <c r="A2" s="655" t="s">
        <v>468</v>
      </c>
      <c r="B2" s="655" t="s">
        <v>469</v>
      </c>
      <c r="C2" s="655" t="s">
        <v>470</v>
      </c>
      <c r="D2" s="655" t="s">
        <v>471</v>
      </c>
      <c r="E2" s="657" t="s">
        <v>472</v>
      </c>
      <c r="F2" s="653"/>
      <c r="G2" s="653"/>
      <c r="H2" s="653"/>
      <c r="I2" s="654"/>
      <c r="J2" s="655" t="s">
        <v>473</v>
      </c>
      <c r="K2" s="655" t="s">
        <v>474</v>
      </c>
      <c r="L2" s="658" t="s">
        <v>475</v>
      </c>
      <c r="M2" s="658" t="s">
        <v>476</v>
      </c>
      <c r="N2" s="658" t="s">
        <v>477</v>
      </c>
      <c r="O2" s="655" t="s">
        <v>478</v>
      </c>
      <c r="P2" s="655" t="s">
        <v>479</v>
      </c>
      <c r="Q2" s="650" t="s">
        <v>480</v>
      </c>
    </row>
    <row r="3" spans="1:19" ht="27.6" customHeight="1" x14ac:dyDescent="0.25">
      <c r="A3" s="656"/>
      <c r="B3" s="656"/>
      <c r="C3" s="656"/>
      <c r="D3" s="656"/>
      <c r="E3" s="459">
        <v>2023</v>
      </c>
      <c r="F3" s="459">
        <v>2024</v>
      </c>
      <c r="G3" s="459">
        <v>2025</v>
      </c>
      <c r="H3" s="459">
        <v>2026</v>
      </c>
      <c r="I3" s="459">
        <v>2027</v>
      </c>
      <c r="J3" s="656"/>
      <c r="K3" s="656"/>
      <c r="L3" s="659"/>
      <c r="M3" s="659"/>
      <c r="N3" s="659"/>
      <c r="O3" s="656"/>
      <c r="P3" s="656"/>
      <c r="Q3" s="651"/>
    </row>
    <row r="4" spans="1:19" s="76" customFormat="1" ht="45" x14ac:dyDescent="0.25">
      <c r="A4" s="510" t="s">
        <v>481</v>
      </c>
      <c r="B4" s="511" t="s">
        <v>428</v>
      </c>
      <c r="C4" s="511">
        <v>3</v>
      </c>
      <c r="D4" s="511" t="s">
        <v>453</v>
      </c>
      <c r="E4" s="512"/>
      <c r="F4" s="512" t="s">
        <v>304</v>
      </c>
      <c r="G4" s="512"/>
      <c r="H4" s="512"/>
      <c r="I4" s="512"/>
      <c r="J4" s="511" t="s">
        <v>482</v>
      </c>
      <c r="K4" s="511" t="s">
        <v>483</v>
      </c>
      <c r="L4" s="513">
        <v>65000</v>
      </c>
      <c r="M4" s="511" t="s">
        <v>484</v>
      </c>
      <c r="N4" s="513" t="s">
        <v>485</v>
      </c>
      <c r="O4" s="511" t="s">
        <v>486</v>
      </c>
      <c r="P4" s="514">
        <v>1</v>
      </c>
      <c r="Q4" s="511" t="s">
        <v>487</v>
      </c>
      <c r="R4" s="515" t="s">
        <v>488</v>
      </c>
      <c r="S4" s="206"/>
    </row>
    <row r="5" spans="1:19" s="76" customFormat="1" ht="45" x14ac:dyDescent="0.25">
      <c r="A5" s="510" t="s">
        <v>481</v>
      </c>
      <c r="B5" s="511" t="s">
        <v>428</v>
      </c>
      <c r="C5" s="511">
        <v>3</v>
      </c>
      <c r="D5" s="511" t="s">
        <v>454</v>
      </c>
      <c r="E5" s="512"/>
      <c r="F5" s="512" t="s">
        <v>304</v>
      </c>
      <c r="G5" s="512"/>
      <c r="H5" s="512"/>
      <c r="I5" s="512"/>
      <c r="J5" s="511" t="s">
        <v>482</v>
      </c>
      <c r="K5" s="511" t="s">
        <v>483</v>
      </c>
      <c r="L5" s="513">
        <v>65000</v>
      </c>
      <c r="M5" s="511" t="s">
        <v>484</v>
      </c>
      <c r="N5" s="511" t="s">
        <v>485</v>
      </c>
      <c r="O5" s="511" t="s">
        <v>486</v>
      </c>
      <c r="P5" s="514">
        <v>1</v>
      </c>
      <c r="Q5" s="511" t="s">
        <v>487</v>
      </c>
      <c r="R5" s="515" t="s">
        <v>489</v>
      </c>
      <c r="S5" s="206"/>
    </row>
    <row r="6" spans="1:19" s="1" customFormat="1" ht="30" x14ac:dyDescent="0.25">
      <c r="A6" s="510" t="s">
        <v>490</v>
      </c>
      <c r="B6" s="516" t="s">
        <v>426</v>
      </c>
      <c r="C6" s="511">
        <v>3</v>
      </c>
      <c r="D6" s="516" t="s">
        <v>454</v>
      </c>
      <c r="E6" s="516"/>
      <c r="F6" s="516"/>
      <c r="G6" s="516" t="s">
        <v>304</v>
      </c>
      <c r="H6" s="516"/>
      <c r="I6" s="516"/>
      <c r="J6" s="516" t="s">
        <v>482</v>
      </c>
      <c r="K6" s="516" t="s">
        <v>491</v>
      </c>
      <c r="L6" s="513">
        <v>65000</v>
      </c>
      <c r="M6" s="516" t="s">
        <v>492</v>
      </c>
      <c r="N6" s="517">
        <v>300000</v>
      </c>
      <c r="O6" s="516" t="s">
        <v>486</v>
      </c>
      <c r="P6" s="514">
        <v>1</v>
      </c>
      <c r="Q6" s="511" t="s">
        <v>487</v>
      </c>
      <c r="R6" s="510" t="s">
        <v>493</v>
      </c>
      <c r="S6" s="206"/>
    </row>
    <row r="7" spans="1:19" s="1" customFormat="1" x14ac:dyDescent="0.25">
      <c r="A7" s="518" t="s">
        <v>121</v>
      </c>
      <c r="B7" s="511" t="s">
        <v>428</v>
      </c>
      <c r="C7" s="511">
        <v>3</v>
      </c>
      <c r="D7" s="511" t="s">
        <v>454</v>
      </c>
      <c r="E7" s="512"/>
      <c r="F7" s="512"/>
      <c r="G7" s="512"/>
      <c r="H7" s="512"/>
      <c r="I7" s="512"/>
      <c r="J7" s="511" t="s">
        <v>482</v>
      </c>
      <c r="K7" s="511" t="s">
        <v>483</v>
      </c>
      <c r="L7" s="511">
        <v>65000</v>
      </c>
      <c r="M7" s="511" t="s">
        <v>484</v>
      </c>
      <c r="N7" s="511" t="s">
        <v>485</v>
      </c>
      <c r="O7" s="511" t="s">
        <v>494</v>
      </c>
      <c r="P7" s="514">
        <v>0.3</v>
      </c>
      <c r="Q7" s="511" t="s">
        <v>131</v>
      </c>
      <c r="R7" s="516"/>
      <c r="S7" s="206"/>
    </row>
    <row r="8" spans="1:19" s="1" customFormat="1" ht="30" x14ac:dyDescent="0.25">
      <c r="A8" s="518" t="s">
        <v>153</v>
      </c>
      <c r="B8" s="511" t="s">
        <v>428</v>
      </c>
      <c r="C8" s="511">
        <v>3</v>
      </c>
      <c r="D8" s="511" t="s">
        <v>454</v>
      </c>
      <c r="E8" s="512"/>
      <c r="F8" s="512"/>
      <c r="G8" s="512"/>
      <c r="H8" s="512"/>
      <c r="I8" s="512"/>
      <c r="J8" s="511" t="s">
        <v>482</v>
      </c>
      <c r="K8" s="511" t="s">
        <v>483</v>
      </c>
      <c r="L8" s="511">
        <v>65000</v>
      </c>
      <c r="M8" s="511" t="s">
        <v>484</v>
      </c>
      <c r="N8" s="511" t="s">
        <v>485</v>
      </c>
      <c r="O8" s="511" t="s">
        <v>494</v>
      </c>
      <c r="P8" s="511"/>
      <c r="Q8" s="511" t="s">
        <v>131</v>
      </c>
      <c r="R8" s="516"/>
      <c r="S8" s="206"/>
    </row>
    <row r="9" spans="1:19" s="1" customFormat="1" ht="30" x14ac:dyDescent="0.25">
      <c r="A9" s="519" t="s">
        <v>495</v>
      </c>
      <c r="B9" s="515" t="s">
        <v>428</v>
      </c>
      <c r="C9" s="511">
        <v>3</v>
      </c>
      <c r="D9" s="511" t="s">
        <v>454</v>
      </c>
      <c r="E9" s="512"/>
      <c r="F9" s="512"/>
      <c r="G9" s="512"/>
      <c r="H9" s="512"/>
      <c r="I9" s="512"/>
      <c r="J9" s="511" t="s">
        <v>482</v>
      </c>
      <c r="K9" s="511" t="s">
        <v>483</v>
      </c>
      <c r="L9" s="511">
        <v>65000</v>
      </c>
      <c r="M9" s="511" t="s">
        <v>484</v>
      </c>
      <c r="N9" s="511" t="s">
        <v>485</v>
      </c>
      <c r="O9" s="511" t="s">
        <v>494</v>
      </c>
      <c r="P9" s="514">
        <v>0.1</v>
      </c>
      <c r="Q9" s="511" t="s">
        <v>131</v>
      </c>
      <c r="R9" s="516"/>
      <c r="S9" s="206"/>
    </row>
    <row r="10" spans="1:19" s="1" customFormat="1" ht="30" x14ac:dyDescent="0.25">
      <c r="A10" s="519" t="s">
        <v>496</v>
      </c>
      <c r="B10" s="515" t="s">
        <v>428</v>
      </c>
      <c r="C10" s="511">
        <v>3</v>
      </c>
      <c r="D10" s="511" t="s">
        <v>454</v>
      </c>
      <c r="E10" s="512"/>
      <c r="F10" s="512"/>
      <c r="G10" s="512"/>
      <c r="H10" s="512"/>
      <c r="I10" s="512"/>
      <c r="J10" s="511" t="s">
        <v>482</v>
      </c>
      <c r="K10" s="511" t="s">
        <v>483</v>
      </c>
      <c r="L10" s="511">
        <v>65000</v>
      </c>
      <c r="M10" s="511" t="s">
        <v>484</v>
      </c>
      <c r="N10" s="511" t="s">
        <v>485</v>
      </c>
      <c r="O10" s="511" t="s">
        <v>494</v>
      </c>
      <c r="P10" s="514">
        <v>0.1</v>
      </c>
      <c r="Q10" s="511" t="s">
        <v>131</v>
      </c>
      <c r="R10" s="516"/>
      <c r="S10" s="206"/>
    </row>
    <row r="11" spans="1:19" s="1" customFormat="1" x14ac:dyDescent="0.25">
      <c r="A11" s="497"/>
      <c r="B11" s="462"/>
      <c r="C11" s="463"/>
      <c r="D11" s="463"/>
      <c r="E11" s="465"/>
      <c r="F11" s="465"/>
      <c r="G11" s="465"/>
      <c r="H11" s="465"/>
      <c r="I11" s="465"/>
      <c r="J11" s="463"/>
      <c r="K11" s="463"/>
      <c r="L11" s="461"/>
      <c r="M11" s="463"/>
      <c r="N11" s="463"/>
      <c r="O11" s="463"/>
      <c r="P11" s="464"/>
      <c r="Q11" s="460"/>
      <c r="R11" s="360"/>
    </row>
    <row r="12" spans="1:19" s="1" customFormat="1" x14ac:dyDescent="0.25">
      <c r="A12" s="494"/>
      <c r="B12" s="462"/>
      <c r="C12" s="463"/>
      <c r="D12" s="463"/>
      <c r="E12" s="465"/>
      <c r="F12" s="465"/>
      <c r="G12" s="465"/>
      <c r="H12" s="465"/>
      <c r="I12" s="465"/>
      <c r="J12" s="463"/>
      <c r="K12" s="463"/>
      <c r="L12" s="461"/>
      <c r="M12" s="463"/>
      <c r="N12" s="463"/>
      <c r="O12" s="463"/>
      <c r="P12" s="464"/>
      <c r="Q12" s="460"/>
      <c r="R12" s="360"/>
    </row>
    <row r="13" spans="1:19" s="1" customFormat="1" x14ac:dyDescent="0.25">
      <c r="A13" s="494"/>
      <c r="B13" s="462"/>
      <c r="C13" s="463"/>
      <c r="D13" s="463"/>
      <c r="E13" s="465"/>
      <c r="F13" s="465"/>
      <c r="G13" s="465"/>
      <c r="H13" s="465"/>
      <c r="I13" s="465"/>
      <c r="J13" s="463"/>
      <c r="K13" s="463"/>
      <c r="L13" s="461"/>
      <c r="M13" s="463"/>
      <c r="N13" s="463"/>
      <c r="O13" s="463"/>
      <c r="P13" s="464"/>
      <c r="Q13" s="460"/>
      <c r="R13" s="360"/>
    </row>
    <row r="14" spans="1:19" s="1" customFormat="1" x14ac:dyDescent="0.25">
      <c r="A14" s="494"/>
      <c r="B14" s="462"/>
      <c r="C14" s="463"/>
      <c r="D14" s="463"/>
      <c r="E14" s="465"/>
      <c r="F14" s="465"/>
      <c r="G14" s="465"/>
      <c r="H14" s="465"/>
      <c r="I14" s="465"/>
      <c r="J14" s="463"/>
      <c r="K14" s="463"/>
      <c r="L14" s="461"/>
      <c r="M14" s="463"/>
      <c r="N14" s="463"/>
      <c r="O14" s="463"/>
      <c r="P14" s="464"/>
      <c r="Q14" s="460"/>
      <c r="R14" s="360"/>
    </row>
    <row r="15" spans="1:19" s="1" customFormat="1" x14ac:dyDescent="0.25">
      <c r="A15" s="494"/>
      <c r="B15" s="462"/>
      <c r="C15" s="463"/>
      <c r="D15" s="463"/>
      <c r="E15" s="465"/>
      <c r="F15" s="465"/>
      <c r="G15" s="465"/>
      <c r="H15" s="465"/>
      <c r="I15" s="465"/>
      <c r="J15" s="463"/>
      <c r="K15" s="463"/>
      <c r="L15" s="461"/>
      <c r="M15" s="463"/>
      <c r="N15" s="463"/>
      <c r="O15" s="463"/>
      <c r="P15" s="464"/>
      <c r="Q15" s="460"/>
      <c r="R15" s="360"/>
    </row>
    <row r="16" spans="1:19" s="1" customFormat="1" x14ac:dyDescent="0.25">
      <c r="A16" s="494"/>
      <c r="B16" s="462"/>
      <c r="C16" s="463"/>
      <c r="D16" s="463"/>
      <c r="E16" s="465"/>
      <c r="F16" s="465"/>
      <c r="G16" s="465"/>
      <c r="H16" s="465"/>
      <c r="I16" s="465"/>
      <c r="J16" s="463"/>
      <c r="K16" s="463"/>
      <c r="L16" s="461"/>
      <c r="M16" s="463"/>
      <c r="N16" s="463"/>
      <c r="O16" s="463"/>
      <c r="P16" s="464"/>
      <c r="Q16" s="460"/>
      <c r="R16" s="360"/>
    </row>
    <row r="17" spans="1:18" s="1" customFormat="1" x14ac:dyDescent="0.25">
      <c r="A17" s="494"/>
      <c r="B17" s="462"/>
      <c r="C17" s="463"/>
      <c r="D17" s="463"/>
      <c r="E17" s="465"/>
      <c r="F17" s="465"/>
      <c r="G17" s="465"/>
      <c r="H17" s="465"/>
      <c r="I17" s="465"/>
      <c r="J17" s="463"/>
      <c r="K17" s="463"/>
      <c r="L17" s="461"/>
      <c r="M17" s="463"/>
      <c r="N17" s="463"/>
      <c r="O17" s="463"/>
      <c r="P17" s="464"/>
      <c r="Q17" s="460"/>
      <c r="R17" s="360"/>
    </row>
    <row r="18" spans="1:18" s="1" customFormat="1" x14ac:dyDescent="0.25">
      <c r="A18" s="494"/>
      <c r="B18" s="462"/>
      <c r="C18" s="463"/>
      <c r="D18" s="463"/>
      <c r="E18" s="465"/>
      <c r="F18" s="465"/>
      <c r="G18" s="465"/>
      <c r="H18" s="465"/>
      <c r="I18" s="465"/>
      <c r="J18" s="463"/>
      <c r="K18" s="463"/>
      <c r="L18" s="461"/>
      <c r="M18" s="463"/>
      <c r="N18" s="463"/>
      <c r="O18" s="463"/>
      <c r="P18" s="464"/>
      <c r="Q18" s="460"/>
      <c r="R18" s="360"/>
    </row>
    <row r="19" spans="1:18" s="1" customFormat="1" x14ac:dyDescent="0.25">
      <c r="A19" s="494"/>
      <c r="B19" s="462"/>
      <c r="C19" s="463"/>
      <c r="D19" s="463"/>
      <c r="E19" s="465"/>
      <c r="F19" s="465"/>
      <c r="G19" s="465"/>
      <c r="H19" s="465"/>
      <c r="I19" s="465"/>
      <c r="J19" s="463"/>
      <c r="K19" s="463"/>
      <c r="L19" s="461"/>
      <c r="M19" s="463"/>
      <c r="N19" s="463"/>
      <c r="O19" s="463"/>
      <c r="P19" s="464"/>
      <c r="Q19" s="460"/>
      <c r="R19" s="360"/>
    </row>
    <row r="20" spans="1:18" s="1" customFormat="1" x14ac:dyDescent="0.25">
      <c r="A20" s="494"/>
      <c r="B20" s="462"/>
      <c r="C20" s="463"/>
      <c r="D20" s="463"/>
      <c r="E20" s="465"/>
      <c r="F20" s="465"/>
      <c r="G20" s="465"/>
      <c r="H20" s="465"/>
      <c r="I20" s="465"/>
      <c r="J20" s="463"/>
      <c r="K20" s="463"/>
      <c r="L20" s="461"/>
      <c r="M20" s="463"/>
      <c r="N20" s="463"/>
      <c r="O20" s="463"/>
      <c r="P20" s="464"/>
      <c r="Q20" s="460"/>
      <c r="R20" s="360"/>
    </row>
    <row r="21" spans="1:18" s="1" customFormat="1" x14ac:dyDescent="0.25">
      <c r="A21" s="494"/>
      <c r="B21" s="463"/>
      <c r="C21" s="463"/>
      <c r="D21" s="463"/>
      <c r="E21" s="465"/>
      <c r="F21" s="465"/>
      <c r="G21" s="465"/>
      <c r="H21" s="465"/>
      <c r="I21" s="465"/>
      <c r="J21" s="463"/>
      <c r="K21" s="463"/>
      <c r="L21" s="461"/>
      <c r="M21" s="463"/>
      <c r="N21" s="463"/>
      <c r="O21" s="463"/>
      <c r="P21" s="464"/>
      <c r="Q21" s="460"/>
      <c r="R21" s="360"/>
    </row>
    <row r="22" spans="1:18" s="1" customFormat="1" x14ac:dyDescent="0.25">
      <c r="A22" s="494"/>
      <c r="B22" s="463"/>
      <c r="C22" s="463"/>
      <c r="D22" s="463"/>
      <c r="E22" s="465"/>
      <c r="F22" s="465"/>
      <c r="G22" s="465"/>
      <c r="H22" s="465"/>
      <c r="I22" s="465"/>
      <c r="J22" s="463"/>
      <c r="K22" s="463"/>
      <c r="L22" s="461"/>
      <c r="M22" s="463"/>
      <c r="N22" s="463"/>
      <c r="O22" s="463"/>
      <c r="P22" s="464"/>
      <c r="Q22" s="460"/>
      <c r="R22" s="360"/>
    </row>
    <row r="23" spans="1:18" s="1" customFormat="1" x14ac:dyDescent="0.25">
      <c r="A23" s="494"/>
      <c r="B23" s="463"/>
      <c r="C23" s="463"/>
      <c r="D23" s="463"/>
      <c r="E23" s="465"/>
      <c r="F23" s="465"/>
      <c r="G23" s="465"/>
      <c r="H23" s="465"/>
      <c r="I23" s="465"/>
      <c r="J23" s="463"/>
      <c r="K23" s="463"/>
      <c r="L23" s="461"/>
      <c r="M23" s="463"/>
      <c r="N23" s="463"/>
      <c r="O23" s="463"/>
      <c r="P23" s="464"/>
      <c r="Q23" s="460"/>
      <c r="R23" s="360"/>
    </row>
    <row r="24" spans="1:18" s="1" customFormat="1" x14ac:dyDescent="0.25">
      <c r="A24" s="494"/>
      <c r="B24" s="463"/>
      <c r="C24" s="463"/>
      <c r="D24" s="463"/>
      <c r="E24" s="465"/>
      <c r="F24" s="465"/>
      <c r="G24" s="465"/>
      <c r="H24" s="465"/>
      <c r="I24" s="465"/>
      <c r="J24" s="463"/>
      <c r="K24" s="463"/>
      <c r="L24" s="461"/>
      <c r="M24" s="463"/>
      <c r="N24" s="463"/>
      <c r="O24" s="463"/>
      <c r="P24" s="464"/>
      <c r="Q24" s="460"/>
      <c r="R24" s="360"/>
    </row>
    <row r="25" spans="1:18" s="1" customFormat="1" x14ac:dyDescent="0.25">
      <c r="A25" s="494"/>
      <c r="B25" s="463"/>
      <c r="C25" s="463"/>
      <c r="D25" s="463"/>
      <c r="E25" s="465"/>
      <c r="F25" s="465"/>
      <c r="G25" s="465"/>
      <c r="H25" s="465"/>
      <c r="I25" s="465"/>
      <c r="J25" s="463"/>
      <c r="K25" s="463"/>
      <c r="L25" s="461"/>
      <c r="M25" s="463"/>
      <c r="N25" s="463"/>
      <c r="O25" s="463"/>
      <c r="P25" s="464"/>
      <c r="Q25" s="460"/>
      <c r="R25" s="360"/>
    </row>
    <row r="26" spans="1:18" s="1" customFormat="1" x14ac:dyDescent="0.25">
      <c r="A26" s="494"/>
      <c r="B26" s="463"/>
      <c r="C26" s="463"/>
      <c r="D26" s="463"/>
      <c r="E26" s="465"/>
      <c r="F26" s="465"/>
      <c r="G26" s="465"/>
      <c r="H26" s="465"/>
      <c r="I26" s="465"/>
      <c r="J26" s="463"/>
      <c r="K26" s="463"/>
      <c r="L26" s="461"/>
      <c r="M26" s="463"/>
      <c r="N26" s="463"/>
      <c r="O26" s="463"/>
      <c r="P26" s="464"/>
      <c r="Q26" s="460"/>
      <c r="R26" s="360"/>
    </row>
    <row r="27" spans="1:18" x14ac:dyDescent="0.25">
      <c r="A27" s="494"/>
      <c r="B27" s="463"/>
      <c r="C27" s="463"/>
      <c r="D27" s="463"/>
      <c r="E27" s="465"/>
      <c r="F27" s="465"/>
      <c r="G27" s="465"/>
      <c r="H27" s="465"/>
      <c r="I27" s="465"/>
      <c r="J27" s="463"/>
      <c r="K27" s="463"/>
      <c r="L27" s="461"/>
      <c r="M27" s="463"/>
      <c r="N27" s="463"/>
      <c r="O27" s="463"/>
      <c r="P27" s="464"/>
      <c r="Q27" s="460"/>
      <c r="R27" s="498"/>
    </row>
    <row r="28" spans="1:18" x14ac:dyDescent="0.25">
      <c r="A28" s="494"/>
      <c r="B28" s="463"/>
      <c r="C28" s="463"/>
      <c r="D28" s="463"/>
      <c r="E28" s="463"/>
      <c r="F28" s="463"/>
      <c r="G28" s="463"/>
      <c r="H28" s="463"/>
      <c r="I28" s="463"/>
      <c r="J28" s="463"/>
      <c r="K28" s="463"/>
      <c r="L28" s="461"/>
      <c r="M28" s="463"/>
      <c r="N28" s="463"/>
      <c r="O28" s="463"/>
      <c r="P28" s="464"/>
      <c r="Q28" s="460"/>
      <c r="R28" s="498"/>
    </row>
    <row r="29" spans="1:18" x14ac:dyDescent="0.25">
      <c r="A29" s="494"/>
      <c r="B29" s="463"/>
      <c r="C29" s="463"/>
      <c r="D29" s="463"/>
      <c r="E29" s="463"/>
      <c r="F29" s="463"/>
      <c r="G29" s="463"/>
      <c r="H29" s="463"/>
      <c r="I29" s="463"/>
      <c r="J29" s="463"/>
      <c r="K29" s="463"/>
      <c r="L29" s="461"/>
      <c r="M29" s="463"/>
      <c r="N29" s="463"/>
      <c r="O29" s="463"/>
      <c r="P29" s="464"/>
      <c r="Q29" s="460"/>
      <c r="R29" s="498"/>
    </row>
    <row r="30" spans="1:18" x14ac:dyDescent="0.25">
      <c r="B30" s="3"/>
      <c r="Q30" s="476"/>
    </row>
    <row r="31" spans="1:18" x14ac:dyDescent="0.25">
      <c r="B31" s="467" t="s">
        <v>420</v>
      </c>
      <c r="C31">
        <v>1</v>
      </c>
      <c r="D31" t="s">
        <v>421</v>
      </c>
      <c r="Q31" s="476"/>
    </row>
    <row r="32" spans="1:18" x14ac:dyDescent="0.25">
      <c r="B32" s="467" t="s">
        <v>422</v>
      </c>
      <c r="C32">
        <v>2</v>
      </c>
      <c r="D32" t="s">
        <v>423</v>
      </c>
      <c r="Q32" s="476"/>
    </row>
    <row r="33" spans="2:17" x14ac:dyDescent="0.25">
      <c r="B33" s="467" t="s">
        <v>424</v>
      </c>
      <c r="C33">
        <v>3</v>
      </c>
      <c r="D33" t="s">
        <v>425</v>
      </c>
      <c r="Q33" s="476"/>
    </row>
    <row r="34" spans="2:17" x14ac:dyDescent="0.25">
      <c r="B34" s="467" t="s">
        <v>426</v>
      </c>
      <c r="C34">
        <v>4</v>
      </c>
      <c r="D34" t="s">
        <v>427</v>
      </c>
      <c r="Q34" s="476"/>
    </row>
    <row r="35" spans="2:17" x14ac:dyDescent="0.25">
      <c r="B35" s="467" t="s">
        <v>428</v>
      </c>
      <c r="D35" t="s">
        <v>377</v>
      </c>
      <c r="Q35" s="476"/>
    </row>
    <row r="36" spans="2:17" x14ac:dyDescent="0.25">
      <c r="B36" s="467" t="s">
        <v>430</v>
      </c>
      <c r="D36" t="s">
        <v>429</v>
      </c>
      <c r="Q36" s="476"/>
    </row>
    <row r="37" spans="2:17" x14ac:dyDescent="0.25">
      <c r="B37" s="467" t="s">
        <v>432</v>
      </c>
      <c r="D37" t="s">
        <v>431</v>
      </c>
      <c r="Q37" s="476"/>
    </row>
    <row r="38" spans="2:17" x14ac:dyDescent="0.25">
      <c r="B38" s="467" t="s">
        <v>434</v>
      </c>
      <c r="D38" t="s">
        <v>433</v>
      </c>
      <c r="Q38" s="476"/>
    </row>
    <row r="39" spans="2:17" x14ac:dyDescent="0.25">
      <c r="B39" s="467" t="s">
        <v>436</v>
      </c>
      <c r="D39" t="s">
        <v>435</v>
      </c>
      <c r="Q39" s="476"/>
    </row>
    <row r="40" spans="2:17" x14ac:dyDescent="0.25">
      <c r="B40" s="467" t="s">
        <v>438</v>
      </c>
      <c r="D40" t="s">
        <v>437</v>
      </c>
      <c r="Q40" s="476"/>
    </row>
    <row r="41" spans="2:17" x14ac:dyDescent="0.25">
      <c r="B41" s="467" t="s">
        <v>440</v>
      </c>
      <c r="D41" t="s">
        <v>439</v>
      </c>
      <c r="Q41" s="476"/>
    </row>
    <row r="42" spans="2:17" x14ac:dyDescent="0.25">
      <c r="B42" s="19"/>
      <c r="D42" t="s">
        <v>366</v>
      </c>
      <c r="Q42" s="476"/>
    </row>
    <row r="43" spans="2:17" x14ac:dyDescent="0.25">
      <c r="B43" s="19"/>
      <c r="D43" t="s">
        <v>441</v>
      </c>
      <c r="Q43" s="476"/>
    </row>
    <row r="44" spans="2:17" x14ac:dyDescent="0.25">
      <c r="D44" t="s">
        <v>442</v>
      </c>
      <c r="Q44" s="476"/>
    </row>
    <row r="45" spans="2:17" x14ac:dyDescent="0.25">
      <c r="D45" t="s">
        <v>443</v>
      </c>
      <c r="Q45" s="476"/>
    </row>
    <row r="46" spans="2:17" x14ac:dyDescent="0.25">
      <c r="D46" t="s">
        <v>406</v>
      </c>
      <c r="Q46" s="476"/>
    </row>
    <row r="47" spans="2:17" x14ac:dyDescent="0.25">
      <c r="D47" t="s">
        <v>445</v>
      </c>
      <c r="Q47" s="476"/>
    </row>
    <row r="48" spans="2:17" x14ac:dyDescent="0.25">
      <c r="D48" t="s">
        <v>446</v>
      </c>
      <c r="Q48" s="476"/>
    </row>
    <row r="49" spans="4:17" x14ac:dyDescent="0.25">
      <c r="D49" t="s">
        <v>447</v>
      </c>
      <c r="Q49" s="476"/>
    </row>
    <row r="50" spans="4:17" x14ac:dyDescent="0.25">
      <c r="D50" t="s">
        <v>448</v>
      </c>
      <c r="Q50" s="476"/>
    </row>
    <row r="51" spans="4:17" x14ac:dyDescent="0.25">
      <c r="D51" t="s">
        <v>449</v>
      </c>
      <c r="Q51" s="476"/>
    </row>
    <row r="52" spans="4:17" x14ac:dyDescent="0.25">
      <c r="D52" t="s">
        <v>450</v>
      </c>
      <c r="Q52" s="476"/>
    </row>
    <row r="53" spans="4:17" x14ac:dyDescent="0.25">
      <c r="D53" t="s">
        <v>451</v>
      </c>
      <c r="Q53" s="476"/>
    </row>
    <row r="54" spans="4:17" x14ac:dyDescent="0.25">
      <c r="D54" t="s">
        <v>452</v>
      </c>
      <c r="Q54" s="476"/>
    </row>
    <row r="55" spans="4:17" x14ac:dyDescent="0.25">
      <c r="D55" t="s">
        <v>453</v>
      </c>
    </row>
    <row r="56" spans="4:17" x14ac:dyDescent="0.25">
      <c r="D56" t="s">
        <v>454</v>
      </c>
    </row>
    <row r="57" spans="4:17" x14ac:dyDescent="0.25">
      <c r="D57" s="496" t="s">
        <v>444</v>
      </c>
    </row>
  </sheetData>
  <mergeCells count="14">
    <mergeCell ref="Q2:Q3"/>
    <mergeCell ref="E1:I1"/>
    <mergeCell ref="A2:A3"/>
    <mergeCell ref="B2:B3"/>
    <mergeCell ref="C2:C3"/>
    <mergeCell ref="D2:D3"/>
    <mergeCell ref="E2:I2"/>
    <mergeCell ref="P2:P3"/>
    <mergeCell ref="J2:J3"/>
    <mergeCell ref="K2:K3"/>
    <mergeCell ref="L2:L3"/>
    <mergeCell ref="M2:M3"/>
    <mergeCell ref="N2:N3"/>
    <mergeCell ref="O2:O3"/>
  </mergeCells>
  <dataValidations count="3">
    <dataValidation type="list" allowBlank="1" showInputMessage="1" showErrorMessage="1" sqref="R4:R6 B4:B5 B7:B30" xr:uid="{DB8CF40D-0336-45EA-944A-922CFA7FE169}">
      <formula1>$B$31:$B$41</formula1>
    </dataValidation>
    <dataValidation type="list" allowBlank="1" showInputMessage="1" showErrorMessage="1" sqref="C4:C5 C7:C29" xr:uid="{07841BFB-EBE4-42E2-82D9-1C8CE4C23DBC}">
      <formula1>$C$31:$C$34</formula1>
    </dataValidation>
    <dataValidation type="list" allowBlank="1" showInputMessage="1" showErrorMessage="1" sqref="D4:D5 D7:D29" xr:uid="{6E9C8CF1-43F9-4883-A3DF-5E9CCA75C553}">
      <formula1>$D$31:$D$56</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391DB-D92D-44C8-B1CE-FA6B094082E8}">
  <dimension ref="B4:N14"/>
  <sheetViews>
    <sheetView workbookViewId="0">
      <selection activeCell="M15" sqref="M15"/>
    </sheetView>
  </sheetViews>
  <sheetFormatPr defaultRowHeight="15" x14ac:dyDescent="0.25"/>
  <cols>
    <col min="2" max="2" width="35.85546875" customWidth="1"/>
    <col min="3" max="3" width="9.42578125" style="508" customWidth="1"/>
    <col min="4" max="4" width="9.5703125" style="508" customWidth="1"/>
    <col min="5" max="5" width="16.140625" style="486" customWidth="1"/>
    <col min="6" max="6" width="6.140625" style="486" bestFit="1" customWidth="1"/>
    <col min="9" max="9" width="35.85546875" customWidth="1"/>
    <col min="10" max="10" width="17.85546875" style="486" customWidth="1"/>
    <col min="11" max="11" width="9.5703125" style="486" customWidth="1"/>
    <col min="12" max="12" width="6.140625" style="486" bestFit="1" customWidth="1"/>
    <col min="13" max="13" width="13.85546875" style="486" bestFit="1" customWidth="1"/>
  </cols>
  <sheetData>
    <row r="4" spans="2:14" s="486" customFormat="1" x14ac:dyDescent="0.25">
      <c r="B4" s="495" t="s">
        <v>497</v>
      </c>
      <c r="C4" s="501"/>
      <c r="D4" s="501"/>
      <c r="E4" s="500"/>
      <c r="F4" s="500"/>
      <c r="I4" s="505" t="s">
        <v>498</v>
      </c>
    </row>
    <row r="5" spans="2:14" s="486" customFormat="1" ht="45" x14ac:dyDescent="0.25">
      <c r="B5" s="502" t="s">
        <v>499</v>
      </c>
      <c r="C5" s="503" t="s">
        <v>500</v>
      </c>
      <c r="D5" s="503" t="s">
        <v>501</v>
      </c>
      <c r="E5" s="502" t="s">
        <v>502</v>
      </c>
      <c r="F5" s="502" t="s">
        <v>503</v>
      </c>
      <c r="I5" s="502" t="s">
        <v>504</v>
      </c>
      <c r="J5" s="502" t="s">
        <v>502</v>
      </c>
      <c r="K5" s="502" t="s">
        <v>505</v>
      </c>
      <c r="L5" s="502" t="s">
        <v>506</v>
      </c>
      <c r="M5" s="502" t="s">
        <v>507</v>
      </c>
      <c r="N5" s="509" t="s">
        <v>503</v>
      </c>
    </row>
    <row r="6" spans="2:14" ht="45" x14ac:dyDescent="0.25">
      <c r="B6" s="504" t="s">
        <v>508</v>
      </c>
      <c r="C6" s="507">
        <v>37120</v>
      </c>
      <c r="D6" s="507">
        <v>44544</v>
      </c>
      <c r="E6" s="506" t="s">
        <v>509</v>
      </c>
      <c r="F6" s="506" t="s">
        <v>510</v>
      </c>
      <c r="I6" s="504" t="s">
        <v>511</v>
      </c>
      <c r="J6" s="506" t="s">
        <v>512</v>
      </c>
      <c r="K6" s="506">
        <v>60</v>
      </c>
      <c r="L6" s="506">
        <v>1300</v>
      </c>
      <c r="M6" s="507">
        <v>78000</v>
      </c>
      <c r="N6" s="509" t="s">
        <v>487</v>
      </c>
    </row>
    <row r="7" spans="2:14" ht="45" x14ac:dyDescent="0.25">
      <c r="B7" s="504" t="s">
        <v>513</v>
      </c>
      <c r="C7" s="507">
        <v>56376</v>
      </c>
      <c r="D7" s="507">
        <v>67651.199999999997</v>
      </c>
      <c r="E7" s="506" t="s">
        <v>514</v>
      </c>
      <c r="F7" s="506" t="s">
        <v>510</v>
      </c>
      <c r="I7" s="504" t="s">
        <v>515</v>
      </c>
      <c r="J7" s="506" t="s">
        <v>516</v>
      </c>
      <c r="K7" s="506">
        <v>60</v>
      </c>
      <c r="L7" s="506">
        <v>700</v>
      </c>
      <c r="M7" s="507">
        <v>42000</v>
      </c>
      <c r="N7" s="509" t="s">
        <v>487</v>
      </c>
    </row>
    <row r="8" spans="2:14" ht="30" x14ac:dyDescent="0.25">
      <c r="B8" s="504" t="s">
        <v>517</v>
      </c>
      <c r="C8" s="507">
        <v>71804</v>
      </c>
      <c r="D8" s="507">
        <v>86164.800000000003</v>
      </c>
      <c r="E8" s="506" t="s">
        <v>518</v>
      </c>
      <c r="F8" s="506" t="s">
        <v>510</v>
      </c>
      <c r="I8" s="504" t="s">
        <v>519</v>
      </c>
      <c r="J8" s="506" t="s">
        <v>516</v>
      </c>
      <c r="K8" s="506">
        <v>60</v>
      </c>
      <c r="L8" s="506">
        <v>500</v>
      </c>
      <c r="M8" s="507">
        <v>30000</v>
      </c>
      <c r="N8" s="509" t="s">
        <v>487</v>
      </c>
    </row>
    <row r="9" spans="2:14" ht="30" x14ac:dyDescent="0.25">
      <c r="B9" s="504" t="s">
        <v>520</v>
      </c>
      <c r="C9" s="507">
        <v>34700</v>
      </c>
      <c r="D9" s="507">
        <v>41640</v>
      </c>
      <c r="E9" s="506" t="s">
        <v>521</v>
      </c>
      <c r="F9" s="506" t="s">
        <v>510</v>
      </c>
      <c r="M9" s="508">
        <f>SUM(M6:M8)</f>
        <v>150000</v>
      </c>
    </row>
    <row r="10" spans="2:14" ht="30" x14ac:dyDescent="0.25">
      <c r="B10" s="504" t="s">
        <v>522</v>
      </c>
      <c r="C10" s="507">
        <v>118000</v>
      </c>
      <c r="D10" s="507">
        <v>141600</v>
      </c>
      <c r="E10" s="506" t="s">
        <v>523</v>
      </c>
      <c r="F10" s="502" t="s">
        <v>487</v>
      </c>
    </row>
    <row r="11" spans="2:14" ht="30" x14ac:dyDescent="0.25">
      <c r="B11" s="504" t="s">
        <v>524</v>
      </c>
      <c r="C11" s="507">
        <v>154000</v>
      </c>
      <c r="D11" s="507">
        <v>184800</v>
      </c>
      <c r="E11" s="506" t="s">
        <v>525</v>
      </c>
      <c r="F11" s="502" t="s">
        <v>487</v>
      </c>
    </row>
    <row r="12" spans="2:14" ht="30" x14ac:dyDescent="0.25">
      <c r="B12" s="504" t="s">
        <v>526</v>
      </c>
      <c r="C12" s="507">
        <v>78000</v>
      </c>
      <c r="D12" s="507">
        <v>93600</v>
      </c>
      <c r="E12" s="506" t="s">
        <v>527</v>
      </c>
      <c r="F12" s="502" t="s">
        <v>487</v>
      </c>
    </row>
    <row r="13" spans="2:14" x14ac:dyDescent="0.25">
      <c r="B13" s="504" t="s">
        <v>528</v>
      </c>
      <c r="C13" s="507"/>
      <c r="D13" s="507"/>
      <c r="E13" s="506" t="s">
        <v>529</v>
      </c>
      <c r="F13" s="506"/>
    </row>
    <row r="14" spans="2:14" x14ac:dyDescent="0.25">
      <c r="B14" s="499"/>
      <c r="C14" s="501">
        <v>550000</v>
      </c>
      <c r="D14" s="501">
        <v>660000</v>
      </c>
      <c r="E14" s="500"/>
      <c r="F14" s="500"/>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FF7EF1C1C062143BFFF71E2625A0116" ma:contentTypeVersion="21" ma:contentTypeDescription="Create a new document." ma:contentTypeScope="" ma:versionID="e63d8523aa913cb9fd66e2b79faccd4a">
  <xsd:schema xmlns:xsd="http://www.w3.org/2001/XMLSchema" xmlns:xs="http://www.w3.org/2001/XMLSchema" xmlns:p="http://schemas.microsoft.com/office/2006/metadata/properties" xmlns:ns2="b7919694-6f7e-4008-b8d9-56ebe66c43d7" xmlns:ns3="9b483750-598d-46a0-877d-052f8f804d23" targetNamespace="http://schemas.microsoft.com/office/2006/metadata/properties" ma:root="true" ma:fieldsID="97ac55c0f247301b3a04f17b5a3670cb" ns2:_="" ns3:_="">
    <xsd:import namespace="b7919694-6f7e-4008-b8d9-56ebe66c43d7"/>
    <xsd:import namespace="9b483750-598d-46a0-877d-052f8f804d2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919694-6f7e-4008-b8d9-56ebe66c43d7"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ObjectDetectorVersions" ma:index="6" nillable="true" ma:displayName="MediaServiceObjectDetectorVersions" ma:hidden="true" ma:indexed="true" ma:internalName="MediaServiceObjectDetectorVersions" ma:readOnly="true">
      <xsd:simpleType>
        <xsd:restriction base="dms:Text"/>
      </xsd:simpleType>
    </xsd:element>
    <xsd:element name="MediaServiceSearchProperties" ma:index="7" nillable="true" ma:displayName="MediaServiceSearchProperties" ma:hidden="true" ma:internalName="MediaServiceSearchProperties" ma:readOnly="true">
      <xsd:simpleType>
        <xsd:restriction base="dms:Note"/>
      </xsd:simpleType>
    </xsd:element>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8bf6974d-894c-4b76-94e9-da4eaeb0c39e" ma:termSetId="09814cd3-568e-fe90-9814-8d621ff8fb84" ma:anchorId="fba54fb3-c3e1-fe81-a776-ca4b69148c4d" ma:open="true" ma:isKeyword="false">
      <xsd:complexType>
        <xsd:sequence>
          <xsd:element ref="pc:Terms" minOccurs="0" maxOccurs="1"/>
        </xsd:sequence>
      </xsd:complex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483750-598d-46a0-877d-052f8f804d23"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66b22ef0-6631-4e3d-8660-4ec86ac9ea1c}" ma:internalName="TaxCatchAll" ma:showField="CatchAllData" ma:web="9b483750-598d-46a0-877d-052f8f804d2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b483750-598d-46a0-877d-052f8f804d23" xsi:nil="true"/>
    <lcf76f155ced4ddcb4097134ff3c332f xmlns="b7919694-6f7e-4008-b8d9-56ebe66c43d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05291A-49C8-4674-9097-65EA09093B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919694-6f7e-4008-b8d9-56ebe66c43d7"/>
    <ds:schemaRef ds:uri="9b483750-598d-46a0-877d-052f8f804d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387033A-3F22-4301-BC4B-B1C7D3123093}">
  <ds:schemaRefs>
    <ds:schemaRef ds:uri="http://purl.org/dc/elements/1.1/"/>
    <ds:schemaRef ds:uri="http://purl.org/dc/terms/"/>
    <ds:schemaRef ds:uri="http://schemas.microsoft.com/office/infopath/2007/PartnerControls"/>
    <ds:schemaRef ds:uri="http://purl.org/dc/dcmitype/"/>
    <ds:schemaRef ds:uri="http://www.w3.org/XML/1998/namespace"/>
    <ds:schemaRef ds:uri="b7919694-6f7e-4008-b8d9-56ebe66c43d7"/>
    <ds:schemaRef ds:uri="http://schemas.microsoft.com/office/2006/documentManagement/types"/>
    <ds:schemaRef ds:uri="http://schemas.openxmlformats.org/package/2006/metadata/core-properties"/>
    <ds:schemaRef ds:uri="9b483750-598d-46a0-877d-052f8f804d23"/>
    <ds:schemaRef ds:uri="http://schemas.microsoft.com/office/2006/metadata/properties"/>
  </ds:schemaRefs>
</ds:datastoreItem>
</file>

<file path=customXml/itemProps3.xml><?xml version="1.0" encoding="utf-8"?>
<ds:datastoreItem xmlns:ds="http://schemas.openxmlformats.org/officeDocument/2006/customXml" ds:itemID="{BC5DC840-CA6B-439F-916F-55162E8719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7</vt:i4>
      </vt:variant>
      <vt:variant>
        <vt:lpstr>Nimega vahemikud</vt:lpstr>
      </vt:variant>
      <vt:variant>
        <vt:i4>1</vt:i4>
      </vt:variant>
    </vt:vector>
  </HeadingPairs>
  <TitlesOfParts>
    <vt:vector size="8" baseType="lpstr">
      <vt:lpstr>kuni 2025 detsember tegevuskava</vt:lpstr>
      <vt:lpstr>Seirearuanne</vt:lpstr>
      <vt:lpstr>KK_lisa</vt:lpstr>
      <vt:lpstr>Tegevuskava</vt:lpstr>
      <vt:lpstr>Ettekande arvutused</vt:lpstr>
      <vt:lpstr>Personal</vt:lpstr>
      <vt:lpstr>3D</vt:lpstr>
      <vt:lpstr>Tegevuskava!Prindiala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Digipöörde detailsem plaan</dc:title>
  <dc:subject/>
  <dc:creator>Liilia Kristal</dc:creator>
  <cp:keywords/>
  <dc:description/>
  <cp:lastModifiedBy>Margo Keerme - MKM</cp:lastModifiedBy>
  <cp:revision/>
  <cp:lastPrinted>2024-10-11T13:24:38Z</cp:lastPrinted>
  <dcterms:created xsi:type="dcterms:W3CDTF">2020-07-01T09:13:12Z</dcterms:created>
  <dcterms:modified xsi:type="dcterms:W3CDTF">2024-10-11T13:25:12Z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0x010100CFF7EF1C1C062143BFFF71E2625A0116</vt:lpwstr>
  </property>
  <property fmtid="{D5CDD505-2E9C-101B-9397-08002B2CF9AE}" pid="3" name="_dlc_DocIdItemGuid">
    <vt:lpwstr>3d82843b-2587-4efb-bd50-5d6f5c6dcffa</vt:lpwstr>
  </property>
  <property fmtid="{D5CDD505-2E9C-101B-9397-08002B2CF9AE}" pid="4" name="MediaServiceImageTags">
    <vt:lpwstr/>
  </property>
  <property fmtid="{D5CDD505-2E9C-101B-9397-08002B2CF9AE}" pid="5" name="MSIP_Label_defa4170-0d19-0005-0004-bc88714345d2_Enabled">
    <vt:lpwstr>true</vt:lpwstr>
  </property>
  <property fmtid="{D5CDD505-2E9C-101B-9397-08002B2CF9AE}" pid="6" name="MSIP_Label_defa4170-0d19-0005-0004-bc88714345d2_SetDate">
    <vt:lpwstr>2024-07-10T07:08:37Z</vt:lpwstr>
  </property>
  <property fmtid="{D5CDD505-2E9C-101B-9397-08002B2CF9AE}" pid="7" name="MSIP_Label_defa4170-0d19-0005-0004-bc88714345d2_Method">
    <vt:lpwstr>Standard</vt:lpwstr>
  </property>
  <property fmtid="{D5CDD505-2E9C-101B-9397-08002B2CF9AE}" pid="8" name="MSIP_Label_defa4170-0d19-0005-0004-bc88714345d2_Name">
    <vt:lpwstr>defa4170-0d19-0005-0004-bc88714345d2</vt:lpwstr>
  </property>
  <property fmtid="{D5CDD505-2E9C-101B-9397-08002B2CF9AE}" pid="9" name="MSIP_Label_defa4170-0d19-0005-0004-bc88714345d2_SiteId">
    <vt:lpwstr>8fe098d2-428d-4bd4-9803-7195fe96f0e2</vt:lpwstr>
  </property>
  <property fmtid="{D5CDD505-2E9C-101B-9397-08002B2CF9AE}" pid="10" name="MSIP_Label_defa4170-0d19-0005-0004-bc88714345d2_ActionId">
    <vt:lpwstr>9f4bbe78-7f5f-417f-95db-93fd680b758a</vt:lpwstr>
  </property>
  <property fmtid="{D5CDD505-2E9C-101B-9397-08002B2CF9AE}" pid="11" name="MSIP_Label_defa4170-0d19-0005-0004-bc88714345d2_ContentBits">
    <vt:lpwstr>0</vt:lpwstr>
  </property>
</Properties>
</file>